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tL\Desktop\"/>
    </mc:Choice>
  </mc:AlternateContent>
  <bookViews>
    <workbookView xWindow="0" yWindow="0" windowWidth="23040" windowHeight="8595" activeTab="2"/>
  </bookViews>
  <sheets>
    <sheet name="Rekapitulace stavby" sheetId="1" r:id="rId1"/>
    <sheet name="SO 01 - Oprava traťové ko..." sheetId="2" r:id="rId2"/>
    <sheet name="SO 02 - VRN" sheetId="3" r:id="rId3"/>
  </sheets>
  <definedNames>
    <definedName name="_xlnm._FilterDatabase" localSheetId="1" hidden="1">'SO 01 - Oprava traťové ko...'!$C$120:$K$355</definedName>
    <definedName name="_xlnm._FilterDatabase" localSheetId="2" hidden="1">'SO 02 - VRN'!$C$116:$K$163</definedName>
    <definedName name="_xlnm.Print_Titles" localSheetId="0">'Rekapitulace stavby'!$92:$92</definedName>
    <definedName name="_xlnm.Print_Titles" localSheetId="1">'SO 01 - Oprava traťové ko...'!$120:$120</definedName>
    <definedName name="_xlnm.Print_Titles" localSheetId="2">'SO 02 - VRN'!$116:$116</definedName>
    <definedName name="_xlnm.Print_Area" localSheetId="0">'Rekapitulace stavby'!$D$4:$AO$76,'Rekapitulace stavby'!$C$82:$AQ$97</definedName>
    <definedName name="_xlnm.Print_Area" localSheetId="1">'SO 01 - Oprava traťové ko...'!$C$108:$K$355</definedName>
    <definedName name="_xlnm.Print_Area" localSheetId="2">'SO 02 - VRN'!$C$104:$K$163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59" i="3"/>
  <c r="BH159" i="3"/>
  <c r="BG159" i="3"/>
  <c r="BF159" i="3"/>
  <c r="T159" i="3"/>
  <c r="R159" i="3"/>
  <c r="P159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91" i="3" s="1"/>
  <c r="J20" i="3"/>
  <c r="J18" i="3"/>
  <c r="E18" i="3"/>
  <c r="F114" i="3" s="1"/>
  <c r="J17" i="3"/>
  <c r="J12" i="3"/>
  <c r="J111" i="3"/>
  <c r="E7" i="3"/>
  <c r="E107" i="3"/>
  <c r="J37" i="2"/>
  <c r="J36" i="2"/>
  <c r="AY95" i="1" s="1"/>
  <c r="J35" i="2"/>
  <c r="AX95" i="1" s="1"/>
  <c r="BI351" i="2"/>
  <c r="BH351" i="2"/>
  <c r="BG351" i="2"/>
  <c r="BF351" i="2"/>
  <c r="T351" i="2"/>
  <c r="R351" i="2"/>
  <c r="P351" i="2"/>
  <c r="BI346" i="2"/>
  <c r="BH346" i="2"/>
  <c r="BG346" i="2"/>
  <c r="BF346" i="2"/>
  <c r="T346" i="2"/>
  <c r="R346" i="2"/>
  <c r="P346" i="2"/>
  <c r="BI340" i="2"/>
  <c r="BH340" i="2"/>
  <c r="BG340" i="2"/>
  <c r="BF340" i="2"/>
  <c r="T340" i="2"/>
  <c r="R340" i="2"/>
  <c r="P340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BI312" i="2"/>
  <c r="BH312" i="2"/>
  <c r="BG312" i="2"/>
  <c r="BF312" i="2"/>
  <c r="T312" i="2"/>
  <c r="R312" i="2"/>
  <c r="P312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69" i="2"/>
  <c r="BH269" i="2"/>
  <c r="BG269" i="2"/>
  <c r="BF269" i="2"/>
  <c r="T269" i="2"/>
  <c r="R269" i="2"/>
  <c r="P269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0" i="2"/>
  <c r="BH130" i="2"/>
  <c r="BG130" i="2"/>
  <c r="BF130" i="2"/>
  <c r="T130" i="2"/>
  <c r="R130" i="2"/>
  <c r="P130" i="2"/>
  <c r="BI124" i="2"/>
  <c r="BH124" i="2"/>
  <c r="BG124" i="2"/>
  <c r="BF124" i="2"/>
  <c r="T124" i="2"/>
  <c r="R124" i="2"/>
  <c r="P124" i="2"/>
  <c r="J118" i="2"/>
  <c r="F117" i="2"/>
  <c r="F115" i="2"/>
  <c r="E113" i="2"/>
  <c r="J92" i="2"/>
  <c r="F91" i="2"/>
  <c r="F89" i="2"/>
  <c r="E87" i="2"/>
  <c r="J21" i="2"/>
  <c r="E21" i="2"/>
  <c r="J117" i="2" s="1"/>
  <c r="J20" i="2"/>
  <c r="J18" i="2"/>
  <c r="E18" i="2"/>
  <c r="F92" i="2" s="1"/>
  <c r="J17" i="2"/>
  <c r="J12" i="2"/>
  <c r="J115" i="2"/>
  <c r="E7" i="2"/>
  <c r="E85" i="2"/>
  <c r="L90" i="1"/>
  <c r="AM90" i="1"/>
  <c r="AM89" i="1"/>
  <c r="L89" i="1"/>
  <c r="AM87" i="1"/>
  <c r="L87" i="1"/>
  <c r="L85" i="1"/>
  <c r="L84" i="1"/>
  <c r="J159" i="3"/>
  <c r="BK154" i="3"/>
  <c r="J149" i="3"/>
  <c r="BK141" i="3"/>
  <c r="BK132" i="3"/>
  <c r="J128" i="3"/>
  <c r="BK124" i="3"/>
  <c r="J119" i="3"/>
  <c r="J351" i="2"/>
  <c r="J346" i="2"/>
  <c r="BK340" i="2"/>
  <c r="J335" i="2"/>
  <c r="J330" i="2"/>
  <c r="J325" i="2"/>
  <c r="J319" i="2"/>
  <c r="BK312" i="2"/>
  <c r="BK303" i="2"/>
  <c r="J293" i="2"/>
  <c r="BK288" i="2"/>
  <c r="BK283" i="2"/>
  <c r="J279" i="2"/>
  <c r="BK275" i="2"/>
  <c r="BK269" i="2"/>
  <c r="J263" i="2"/>
  <c r="J258" i="2"/>
  <c r="BK248" i="2"/>
  <c r="J225" i="2"/>
  <c r="BK220" i="2"/>
  <c r="J215" i="2"/>
  <c r="BK210" i="2"/>
  <c r="J205" i="2"/>
  <c r="J196" i="2"/>
  <c r="J178" i="2"/>
  <c r="BK166" i="2"/>
  <c r="BK159" i="2"/>
  <c r="BK153" i="2"/>
  <c r="J147" i="2"/>
  <c r="J130" i="2"/>
  <c r="J124" i="2"/>
  <c r="BK159" i="3"/>
  <c r="J154" i="3"/>
  <c r="J132" i="3"/>
  <c r="BK119" i="3"/>
  <c r="BK351" i="2"/>
  <c r="BK346" i="2"/>
  <c r="J340" i="2"/>
  <c r="BK335" i="2"/>
  <c r="BK330" i="2"/>
  <c r="BK325" i="2"/>
  <c r="BK319" i="2"/>
  <c r="J312" i="2"/>
  <c r="J298" i="2"/>
  <c r="BK293" i="2"/>
  <c r="J288" i="2"/>
  <c r="J283" i="2"/>
  <c r="BK279" i="2"/>
  <c r="J275" i="2"/>
  <c r="J269" i="2"/>
  <c r="J248" i="2"/>
  <c r="J243" i="2"/>
  <c r="BK225" i="2"/>
  <c r="J220" i="2"/>
  <c r="BK215" i="2"/>
  <c r="J210" i="2"/>
  <c r="BK200" i="2"/>
  <c r="BK190" i="2"/>
  <c r="J185" i="2"/>
  <c r="J171" i="2"/>
  <c r="J159" i="2"/>
  <c r="BK147" i="2"/>
  <c r="BK142" i="2"/>
  <c r="J141" i="3"/>
  <c r="J137" i="3"/>
  <c r="BK128" i="3"/>
  <c r="J124" i="3"/>
  <c r="BK258" i="2"/>
  <c r="J253" i="2"/>
  <c r="BK243" i="2"/>
  <c r="BK238" i="2"/>
  <c r="BK234" i="2"/>
  <c r="J230" i="2"/>
  <c r="BK205" i="2"/>
  <c r="J200" i="2"/>
  <c r="BK196" i="2"/>
  <c r="BK185" i="2"/>
  <c r="BK178" i="2"/>
  <c r="J153" i="2"/>
  <c r="BK136" i="2"/>
  <c r="BK149" i="3"/>
  <c r="BK137" i="3"/>
  <c r="J303" i="2"/>
  <c r="BK298" i="2"/>
  <c r="BK263" i="2"/>
  <c r="BK253" i="2"/>
  <c r="J238" i="2"/>
  <c r="J234" i="2"/>
  <c r="BK230" i="2"/>
  <c r="J190" i="2"/>
  <c r="BK171" i="2"/>
  <c r="J166" i="2"/>
  <c r="J142" i="2"/>
  <c r="J136" i="2"/>
  <c r="BK130" i="2"/>
  <c r="BK124" i="2"/>
  <c r="AS94" i="1"/>
  <c r="R123" i="2" l="1"/>
  <c r="P165" i="2"/>
  <c r="T195" i="2"/>
  <c r="R274" i="2"/>
  <c r="BK118" i="3"/>
  <c r="BK117" i="3" s="1"/>
  <c r="J117" i="3" s="1"/>
  <c r="J96" i="3" s="1"/>
  <c r="BK123" i="2"/>
  <c r="BK165" i="2"/>
  <c r="J165" i="2"/>
  <c r="J99" i="2" s="1"/>
  <c r="BK195" i="2"/>
  <c r="J195" i="2" s="1"/>
  <c r="J100" i="2" s="1"/>
  <c r="P274" i="2"/>
  <c r="P122" i="2" s="1"/>
  <c r="P121" i="2" s="1"/>
  <c r="AU95" i="1" s="1"/>
  <c r="P118" i="3"/>
  <c r="P117" i="3" s="1"/>
  <c r="AU96" i="1" s="1"/>
  <c r="T123" i="2"/>
  <c r="R165" i="2"/>
  <c r="P195" i="2"/>
  <c r="T274" i="2"/>
  <c r="R118" i="3"/>
  <c r="R117" i="3" s="1"/>
  <c r="P123" i="2"/>
  <c r="T165" i="2"/>
  <c r="R195" i="2"/>
  <c r="BK274" i="2"/>
  <c r="J274" i="2" s="1"/>
  <c r="J101" i="2" s="1"/>
  <c r="T118" i="3"/>
  <c r="T117" i="3"/>
  <c r="E111" i="2"/>
  <c r="F118" i="2"/>
  <c r="BE153" i="2"/>
  <c r="BE185" i="2"/>
  <c r="BE243" i="2"/>
  <c r="BE248" i="2"/>
  <c r="BE263" i="2"/>
  <c r="BE275" i="2"/>
  <c r="BE279" i="2"/>
  <c r="BE319" i="2"/>
  <c r="E85" i="3"/>
  <c r="F92" i="3"/>
  <c r="BE124" i="3"/>
  <c r="BE128" i="3"/>
  <c r="BE132" i="3"/>
  <c r="BE137" i="3"/>
  <c r="BE159" i="3"/>
  <c r="J89" i="2"/>
  <c r="J91" i="2"/>
  <c r="BE147" i="2"/>
  <c r="BE159" i="2"/>
  <c r="BE166" i="2"/>
  <c r="BE220" i="2"/>
  <c r="BE269" i="2"/>
  <c r="J113" i="3"/>
  <c r="BE124" i="2"/>
  <c r="BE136" i="2"/>
  <c r="BE196" i="2"/>
  <c r="BE230" i="2"/>
  <c r="BE234" i="2"/>
  <c r="BE253" i="2"/>
  <c r="BE258" i="2"/>
  <c r="BE288" i="2"/>
  <c r="BE293" i="2"/>
  <c r="BE303" i="2"/>
  <c r="BE330" i="2"/>
  <c r="BE119" i="3"/>
  <c r="BE141" i="3"/>
  <c r="BE154" i="3"/>
  <c r="BE130" i="2"/>
  <c r="BE142" i="2"/>
  <c r="BE171" i="2"/>
  <c r="BE178" i="2"/>
  <c r="BE190" i="2"/>
  <c r="BE200" i="2"/>
  <c r="BE205" i="2"/>
  <c r="BE210" i="2"/>
  <c r="BE215" i="2"/>
  <c r="BE225" i="2"/>
  <c r="BE238" i="2"/>
  <c r="BE283" i="2"/>
  <c r="BE298" i="2"/>
  <c r="BE312" i="2"/>
  <c r="BE325" i="2"/>
  <c r="BE335" i="2"/>
  <c r="BE340" i="2"/>
  <c r="BE346" i="2"/>
  <c r="BE351" i="2"/>
  <c r="J89" i="3"/>
  <c r="BE149" i="3"/>
  <c r="J34" i="3"/>
  <c r="AW96" i="1" s="1"/>
  <c r="F34" i="2"/>
  <c r="BA95" i="1" s="1"/>
  <c r="F37" i="3"/>
  <c r="BD96" i="1" s="1"/>
  <c r="F37" i="2"/>
  <c r="BD95" i="1" s="1"/>
  <c r="F35" i="3"/>
  <c r="BB96" i="1" s="1"/>
  <c r="J34" i="2"/>
  <c r="AW95" i="1" s="1"/>
  <c r="F36" i="2"/>
  <c r="BC95" i="1" s="1"/>
  <c r="F34" i="3"/>
  <c r="BA96" i="1"/>
  <c r="F36" i="3"/>
  <c r="BC96" i="1" s="1"/>
  <c r="F35" i="2"/>
  <c r="BB95" i="1" s="1"/>
  <c r="T122" i="2" l="1"/>
  <c r="T121" i="2"/>
  <c r="BK122" i="2"/>
  <c r="J122" i="2"/>
  <c r="J97" i="2" s="1"/>
  <c r="R122" i="2"/>
  <c r="R121" i="2"/>
  <c r="J118" i="3"/>
  <c r="J97" i="3" s="1"/>
  <c r="J123" i="2"/>
  <c r="J98" i="2"/>
  <c r="J30" i="3"/>
  <c r="AG96" i="1" s="1"/>
  <c r="BB94" i="1"/>
  <c r="AX94" i="1"/>
  <c r="F33" i="3"/>
  <c r="AZ96" i="1" s="1"/>
  <c r="BA94" i="1"/>
  <c r="AW94" i="1" s="1"/>
  <c r="AK30" i="1" s="1"/>
  <c r="BD94" i="1"/>
  <c r="W33" i="1"/>
  <c r="J33" i="2"/>
  <c r="AV95" i="1" s="1"/>
  <c r="AT95" i="1" s="1"/>
  <c r="AU94" i="1"/>
  <c r="BC94" i="1"/>
  <c r="W32" i="1"/>
  <c r="F33" i="2"/>
  <c r="AZ95" i="1" s="1"/>
  <c r="J33" i="3"/>
  <c r="AV96" i="1"/>
  <c r="AT96" i="1" s="1"/>
  <c r="J39" i="3" l="1"/>
  <c r="BK121" i="2"/>
  <c r="J121" i="2" s="1"/>
  <c r="J30" i="2" s="1"/>
  <c r="AG95" i="1" s="1"/>
  <c r="AN95" i="1" s="1"/>
  <c r="AN96" i="1"/>
  <c r="AZ94" i="1"/>
  <c r="W29" i="1"/>
  <c r="W30" i="1"/>
  <c r="W31" i="1"/>
  <c r="AY94" i="1"/>
  <c r="J96" i="2" l="1"/>
  <c r="J39" i="2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<sst xmlns="http://schemas.openxmlformats.org/spreadsheetml/2006/main" count="2954" uniqueCount="442">
  <si>
    <t>Export Komplet</t>
  </si>
  <si>
    <t/>
  </si>
  <si>
    <t>2.0</t>
  </si>
  <si>
    <t>ZAMOK</t>
  </si>
  <si>
    <t>False</t>
  </si>
  <si>
    <t>{6736d6b5-04ad-4fae-842b-4b337bf092c7}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</si>
  <si>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</si>
  <si>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</si>
  <si>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</si>
  <si>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</si>
  <si>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</si>
  <si>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</si>
  <si>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</si>
  <si>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</si>
  <si>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109-2021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</si>
  <si>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</si>
  <si>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</si>
  <si>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Praha Hostivař (mimo) - Praha Malešice (mimo)</t>
  </si>
  <si>
    <t>KSO:</t>
  </si>
  <si>
    <t>CC-CZ:</t>
  </si>
  <si>
    <t>Místo:</t>
  </si>
  <si>
    <t xml:space="preserve"> </t>
  </si>
  <si>
    <t>Datum:</t>
  </si>
  <si>
    <t>5. 5. 2021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</si>
  <si>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</si>
  <si>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</si>
  <si>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</si>
  <si>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</si>
  <si>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</si>
  <si>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</si>
  <si>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</si>
  <si>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</si>
  <si>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</si>
  <si>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Lukáš Kot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</si>
  <si>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</si>
  <si>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</si>
  <si>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</si>
  <si>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</si>
  <si>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</si>
  <si>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</si>
  <si>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</si>
  <si>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</si>
  <si>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</si>
  <si>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</si>
  <si>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</si>
  <si>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</si>
  <si>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</si>
  <si>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</si>
  <si>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</si>
  <si>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</si>
  <si>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</si>
  <si>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</si>
  <si>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</si>
  <si>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</si>
  <si>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</si>
  <si>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</si>
  <si>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</si>
  <si>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</si>
  <si>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</si>
  <si>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</si>
  <si>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</si>
  <si>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</si>
  <si>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</si>
  <si>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</si>
  <si>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</si>
  <si>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</si>
  <si>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</si>
  <si>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</si>
  <si>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</si>
  <si>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</si>
  <si>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</si>
  <si>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</si>
  <si>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</si>
  <si>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</si>
  <si>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</si>
  <si>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</si>
  <si>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</si>
  <si>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</si>
  <si>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</si>
  <si>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</si>
  <si>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</si>
  <si>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traťové koleje</t>
  </si>
  <si>
    <t>STA</t>
  </si>
  <si>
    <t>1</t>
  </si>
  <si>
    <t>{577ef8c9-48e3-4070-afa4-0a03f6db3d0e}</t>
  </si>
  <si>
    <t>2</t>
  </si>
  <si>
    <t>SO 02</t>
  </si>
  <si>
    <t>VRN</t>
  </si>
  <si>
    <t>{bcf46e01-e854-47b6-95e4-469898248172}</t>
  </si>
  <si>
    <t>KRYCÍ LIST SOUPISU PRACÍ</t>
  </si>
  <si>
    <t>Objekt:</t>
  </si>
  <si>
    <t>SO 01 - Oprava traťové koleje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</si>
  <si>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</si>
  <si>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</si>
  <si>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</si>
  <si>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</si>
  <si>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</si>
  <si>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</si>
  <si>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Materiál objednatele</t>
  </si>
  <si>
    <t xml:space="preserve">    2 - Materiál zhotovitele</t>
  </si>
  <si>
    <t xml:space="preserve">    5 - Komunikace pozemní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</si>
  <si>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</si>
  <si>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</si>
  <si>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</si>
  <si>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</si>
  <si>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</si>
  <si>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</si>
  <si>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</si>
  <si>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</si>
  <si>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</si>
  <si>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</si>
  <si>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</si>
  <si>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</si>
  <si>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</si>
  <si>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</si>
  <si>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</si>
  <si>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</si>
  <si>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</si>
  <si>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Materiál objednatele</t>
  </si>
  <si>
    <t>M</t>
  </si>
  <si>
    <t>5957119010</t>
  </si>
  <si>
    <t>Lepený izolovaný styk tv. UIC60 s tepelně zpracovanou hlavou délky 3,60 m</t>
  </si>
  <si>
    <t>kus</t>
  </si>
  <si>
    <t>Sborník UOŽI 01 2021</t>
  </si>
  <si>
    <t>8</t>
  </si>
  <si>
    <t>4</t>
  </si>
  <si>
    <t>423183622</t>
  </si>
  <si>
    <t>PP</t>
  </si>
  <si>
    <t>VV</t>
  </si>
  <si>
    <t>km 1,185; 1,280; 2,220; 2,500; 2,530</t>
  </si>
  <si>
    <t>5*2</t>
  </si>
  <si>
    <t>Součet</t>
  </si>
  <si>
    <t>Neoceňovat dodá TO</t>
  </si>
  <si>
    <t>5957134010</t>
  </si>
  <si>
    <t>Lepený izolovaný styk tv. S49 s tepelně zpracovanou hlavou délky 3,60 m</t>
  </si>
  <si>
    <t>-475184094</t>
  </si>
  <si>
    <t>km 3,240</t>
  </si>
  <si>
    <t>3</t>
  </si>
  <si>
    <t>5956140025</t>
  </si>
  <si>
    <t>Pražec betonový příčný vystrojený včetně kompletů tv. B 91S/1 (UIC)</t>
  </si>
  <si>
    <t>2131424235</t>
  </si>
  <si>
    <t>(3,220-1,147)*1680</t>
  </si>
  <si>
    <t>0,36</t>
  </si>
  <si>
    <t>5956140030</t>
  </si>
  <si>
    <t>Pražec betonový příčný vystrojený včetně kompletů tv. B 91S/2 (S)</t>
  </si>
  <si>
    <t>2056741438</t>
  </si>
  <si>
    <t>(3,245-3,220)*1680</t>
  </si>
  <si>
    <t>5</t>
  </si>
  <si>
    <t>5957201010</t>
  </si>
  <si>
    <t>Kolejnice užité tv. S49</t>
  </si>
  <si>
    <t>m</t>
  </si>
  <si>
    <t>-1664606266</t>
  </si>
  <si>
    <t>před ZV 35</t>
  </si>
  <si>
    <t>2*15</t>
  </si>
  <si>
    <t>6</t>
  </si>
  <si>
    <t>5957113025</t>
  </si>
  <si>
    <t>Kolejnice přechodové tv. 60E2/49E1 levá</t>
  </si>
  <si>
    <t>296010356</t>
  </si>
  <si>
    <t>km 3,220</t>
  </si>
  <si>
    <t>12,5</t>
  </si>
  <si>
    <t>7</t>
  </si>
  <si>
    <t>5957113030</t>
  </si>
  <si>
    <t>Kolejnice přechodové tv. 60E2/49E1 pravá</t>
  </si>
  <si>
    <t>-944643430</t>
  </si>
  <si>
    <t>Materiál zhotovitele</t>
  </si>
  <si>
    <t>5955101000</t>
  </si>
  <si>
    <t>Kamenivo drcené štěrk frakce 31,5/63 třídy BI</t>
  </si>
  <si>
    <t>t</t>
  </si>
  <si>
    <t>1829054651</t>
  </si>
  <si>
    <t>(1140-0514)*0,2*1,8</t>
  </si>
  <si>
    <t>(3245-1140)*0,8*1,8</t>
  </si>
  <si>
    <t>9</t>
  </si>
  <si>
    <t>R5957104005</t>
  </si>
  <si>
    <t>Kolejnicové pásy třídy R260 tv. 60 E2 min. délky 74 metrů včetě dopravy a složení.</t>
  </si>
  <si>
    <t>-474091178</t>
  </si>
  <si>
    <t>P</t>
  </si>
  <si>
    <t>Poznámka k položce:_x000D_
Položka včetně dopravy a složení na místo vložení !</t>
  </si>
  <si>
    <t>(1744-1147)*2</t>
  </si>
  <si>
    <t>(2306-1965)*2</t>
  </si>
  <si>
    <t>(3220-2879)*2</t>
  </si>
  <si>
    <t>10</t>
  </si>
  <si>
    <t>R5957107003</t>
  </si>
  <si>
    <t>Kolejnicové pásy R350HT tv. 60 E2 min. délky 74 metrů včetě dopravy a složení.</t>
  </si>
  <si>
    <t>-819063174</t>
  </si>
  <si>
    <t>kolejnice do obou pasů pro oblouky &lt; 700 m</t>
  </si>
  <si>
    <t>(1965-1744)*2</t>
  </si>
  <si>
    <t>(2879-2306)*2</t>
  </si>
  <si>
    <t>11</t>
  </si>
  <si>
    <t>5960101000</t>
  </si>
  <si>
    <t>Pražcové kotvy TDHB pro pražec betonový B 91</t>
  </si>
  <si>
    <t>-1344904466</t>
  </si>
  <si>
    <t>km 3,220 - 3,245 (přechod UIC60/S49)</t>
  </si>
  <si>
    <t>14</t>
  </si>
  <si>
    <t>12</t>
  </si>
  <si>
    <t>5960101040</t>
  </si>
  <si>
    <t>Pražcové kotvy TDHB pro pražec dřevěný</t>
  </si>
  <si>
    <t>304055825</t>
  </si>
  <si>
    <t>km 3,245 - 3,270 (přechod UIC60/S49)</t>
  </si>
  <si>
    <t>Komunikace pozemní</t>
  </si>
  <si>
    <t>13</t>
  </si>
  <si>
    <t>K</t>
  </si>
  <si>
    <t>5905085055</t>
  </si>
  <si>
    <t>Souvislé čištění KL strojně koleje pražce betonové rozdělení "u"</t>
  </si>
  <si>
    <t>km</t>
  </si>
  <si>
    <t>1143855381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</si>
  <si>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</si>
  <si>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3,242-1,140</t>
  </si>
  <si>
    <t>5905105030</t>
  </si>
  <si>
    <t>Doplnění KL kamenivem souvisle strojně v koleji</t>
  </si>
  <si>
    <t>m3</t>
  </si>
  <si>
    <t>1668799173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</si>
  <si>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</si>
  <si>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(1140-0514)*0,2</t>
  </si>
  <si>
    <t>(3245-1140)*0,8</t>
  </si>
  <si>
    <t>5907050120</t>
  </si>
  <si>
    <t>Dělení kolejnic kyslíkem soustavy S49 nebo T</t>
  </si>
  <si>
    <t>-1336199233</t>
  </si>
  <si>
    <t>Dělení kolejnic kyslíkem soustavy S49 nebo T. Poznámka: 1. V cenách jsou započteny náklady na manipulaci, podložení, označení a provedení řezu kolejnice.</t>
  </si>
  <si>
    <t>Po cca 25m</t>
  </si>
  <si>
    <t>170</t>
  </si>
  <si>
    <t>16</t>
  </si>
  <si>
    <t>5999010010</t>
  </si>
  <si>
    <t>Vyjmutí a snesení konstrukcí nebo dílů hmotnosti do 10 t</t>
  </si>
  <si>
    <t>-1981650096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</si>
  <si>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</si>
  <si>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(1,270-1,217)*315,37</t>
  </si>
  <si>
    <t>(3,245-3,220)*315,37</t>
  </si>
  <si>
    <t>17</t>
  </si>
  <si>
    <t>5999010020</t>
  </si>
  <si>
    <t>Vyjmutí a snesení konstrukcí nebo dílů hmotnosti přes 10 do 20 t</t>
  </si>
  <si>
    <t>-520527420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</si>
  <si>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</si>
  <si>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(1,217-1,147)*590</t>
  </si>
  <si>
    <t>(3,220-1,270)*590</t>
  </si>
  <si>
    <t>18</t>
  </si>
  <si>
    <t>5906135080</t>
  </si>
  <si>
    <t>Demontáž kolejového roštu koleje na úložišti pražce dřevěné tv. S49 rozdělení "d"</t>
  </si>
  <si>
    <t>-883077091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</si>
  <si>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</si>
  <si>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1,270-1,217</t>
  </si>
  <si>
    <t>3,245-3,220</t>
  </si>
  <si>
    <t>19</t>
  </si>
  <si>
    <t>5906135200</t>
  </si>
  <si>
    <t>Demontáž kolejového roštu koleje na úložišti pražce betonové tv. S49 "d"</t>
  </si>
  <si>
    <t>-559851326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</si>
  <si>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</si>
  <si>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1,217-1,147</t>
  </si>
  <si>
    <t>3,220-1,270</t>
  </si>
  <si>
    <t>20</t>
  </si>
  <si>
    <t>5906130340</t>
  </si>
  <si>
    <t>Montáž kolejového roštu v ose koleje pražce betonové vystrojené tv. UIC60 rozdělení "u"</t>
  </si>
  <si>
    <t>917022114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</si>
  <si>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</si>
  <si>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3,220-1,147</t>
  </si>
  <si>
    <t>5906130400</t>
  </si>
  <si>
    <t>Montáž kolejového roštu v ose koleje pražce betonové vystrojené tv. S49 rozdělení "u"</t>
  </si>
  <si>
    <t>1330628694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</si>
  <si>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</si>
  <si>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22</t>
  </si>
  <si>
    <t>R5910000000</t>
  </si>
  <si>
    <t>Zřízení bezstykové koleje</t>
  </si>
  <si>
    <t>2004156536</t>
  </si>
  <si>
    <t>Zřízení bezstykové koleje. Poznámka: V cenách jsou započteny náklady na dělení kolejnic řezáním nebo rozbroušením, svary odtavovací stykové a termitové všech tvarů včetně všech přípravných a dokončovacích prací, svary montážní a závěrné včetně vedení výrobní dokumentace a měření geometrie, dosažení dovolené upínací teploty v BK prodloužením kolejnicového pásu v koleji včetně vevaření LIS a přechodových kolejnic, umožnění volné dilatace s osazením a odstraněním kluzných podložek.</t>
  </si>
  <si>
    <t>Poznámka k položce:_x000D_
m = metr kolejnice</t>
  </si>
  <si>
    <t>(3245-1147)*2</t>
  </si>
  <si>
    <t>23</t>
  </si>
  <si>
    <t>5909032020</t>
  </si>
  <si>
    <t>Přesná úprava GPK koleje směrové a výškové uspořádání pražce betonové</t>
  </si>
  <si>
    <t>25010248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</si>
  <si>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</si>
  <si>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mimo SČ</t>
  </si>
  <si>
    <t>1,140-0,514</t>
  </si>
  <si>
    <t>24</t>
  </si>
  <si>
    <t>5910136010</t>
  </si>
  <si>
    <t>Montáž pražcové kotvy v koleji</t>
  </si>
  <si>
    <t>869281140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</si>
  <si>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</si>
  <si>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25</t>
  </si>
  <si>
    <t>5910136020</t>
  </si>
  <si>
    <t>Montáž pražcové kotvy ve výhybce</t>
  </si>
  <si>
    <t>-533343295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</si>
  <si>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</si>
  <si>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26</t>
  </si>
  <si>
    <t>5914030150</t>
  </si>
  <si>
    <t>Demontáž dílů otevřeného odvodnění příkopového žlabu ze staveništního prefabrikátu</t>
  </si>
  <si>
    <t>956307863</t>
  </si>
  <si>
    <t>Demontáž dílů otevřeného odvodnění příkopového žlabu ze staveništního prefabrikátu. Poznámka: 1. V cenách jsou započteny náklady na demontáž dílů, zához, urovnání a úpravu terénu nebo naložení výzisku na dopravní prostředek. 2. V cenách nejsou obsaženy náklady na dopravu a skládkovné.</t>
  </si>
  <si>
    <t>km 1,923 - 1,877</t>
  </si>
  <si>
    <t>46</t>
  </si>
  <si>
    <t>27</t>
  </si>
  <si>
    <t>5915015010</t>
  </si>
  <si>
    <t>Svahování zemního tělesa železničního spodku</t>
  </si>
  <si>
    <t>m2</t>
  </si>
  <si>
    <t>Sborník UOŽI 01 2020</t>
  </si>
  <si>
    <t>2044181022</t>
  </si>
  <si>
    <t>Svahování zemního tělesa železničního spodku. Poznámka: 1. V cenách jsou započteny náklady na svahování železničního tělesa a uložení výzisku na terén nebo naložení na dopravní prostředek.</t>
  </si>
  <si>
    <t>Svahování a reprofilace železničního spodku s rozprostřením a naložením výzisku v km :</t>
  </si>
  <si>
    <t>1) 1,140-3,242</t>
  </si>
  <si>
    <t>11500</t>
  </si>
  <si>
    <t>28</t>
  </si>
  <si>
    <t>5999005030</t>
  </si>
  <si>
    <t>Třídění kolejnic</t>
  </si>
  <si>
    <t>717712054</t>
  </si>
  <si>
    <t>Třídění kolejnic. Poznámka: 1. V cenách jsou započteny náklady na manipulaci, vytřídění a uložení materiálu na úložiště nebo do skladu.</t>
  </si>
  <si>
    <t>třídění vyzískanách kolejnic</t>
  </si>
  <si>
    <t>215</t>
  </si>
  <si>
    <t>OST</t>
  </si>
  <si>
    <t>Ostatní</t>
  </si>
  <si>
    <t>29</t>
  </si>
  <si>
    <t>7497371630</t>
  </si>
  <si>
    <t>Demontáže zařízení trakčního vedení svodu propojení nebo ukolejnění na elektrizovaných tratích nebo v kolejových obvodech</t>
  </si>
  <si>
    <t>512</t>
  </si>
  <si>
    <t>280781698</t>
  </si>
  <si>
    <t>Demontáže zařízení trakčního vedení svodu propojení nebo ukolejnění na elektrizovaných tratích nebo v kolejových obvodech - demontáž stávajícího zařízení se všemi pomocnými doplňujícími úpravami</t>
  </si>
  <si>
    <t>41</t>
  </si>
  <si>
    <t>30</t>
  </si>
  <si>
    <t>7497351575</t>
  </si>
  <si>
    <t>Montáž přímého ukolejnění svorka se šroubem pro ukolejnění</t>
  </si>
  <si>
    <t>825441664</t>
  </si>
  <si>
    <t>31</t>
  </si>
  <si>
    <t>7592007070</t>
  </si>
  <si>
    <t>Demontáž počítacího bodu počítače náprav PZN 1</t>
  </si>
  <si>
    <t>-2060026285</t>
  </si>
  <si>
    <t>32</t>
  </si>
  <si>
    <t>7592005070</t>
  </si>
  <si>
    <t>Montáž počítacího bodu počítače náprav PZN 1</t>
  </si>
  <si>
    <t>-1523988923</t>
  </si>
  <si>
    <t>Montáž počítacího bodu počítače náprav PZN 1 - uložení a připevnění na určené místo, seřízení polohy, přezkoušení</t>
  </si>
  <si>
    <t>33</t>
  </si>
  <si>
    <t>7592007162</t>
  </si>
  <si>
    <t>Demontáž balízy upevněné pomocí systému Vortok</t>
  </si>
  <si>
    <t>-1529753711</t>
  </si>
  <si>
    <t>km 0,560; 1,190; 1,585; 2,205; 2,490; 3,040; 3,235</t>
  </si>
  <si>
    <t>1+2+2+2+2+1+2</t>
  </si>
  <si>
    <t>34</t>
  </si>
  <si>
    <t>7592005162</t>
  </si>
  <si>
    <t>Montáž balízy do kolejiště pomocí systému Vortok</t>
  </si>
  <si>
    <t>217928045</t>
  </si>
  <si>
    <t>35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</si>
  <si>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</si>
  <si>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</si>
  <si>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192456268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</si>
  <si>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</si>
  <si>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Doprava výzisku ze SČ a svahování zmního tělesa</t>
  </si>
  <si>
    <t>9737,36</t>
  </si>
  <si>
    <t>Doprava betonových prefabrikátů k likvidaci</t>
  </si>
  <si>
    <t>Doprava plastových soužástí k likvidaci</t>
  </si>
  <si>
    <t>36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</si>
  <si>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</si>
  <si>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</si>
  <si>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1630937071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</si>
  <si>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</si>
  <si>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 xml:space="preserve">Doprava kolejových polí </t>
  </si>
  <si>
    <t>24,599+1191,8</t>
  </si>
  <si>
    <t>Doprava materiálu dodávaného objednatelem na místo vložení</t>
  </si>
  <si>
    <t>1157,238</t>
  </si>
  <si>
    <t>37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</si>
  <si>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</si>
  <si>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</si>
  <si>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871864925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</si>
  <si>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</si>
  <si>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Odvoz dřevěných pražců k likvidaci</t>
  </si>
  <si>
    <t>(1,270-1,217)*1680*0,09</t>
  </si>
  <si>
    <t>(3,245-3,220)*1680*0,09</t>
  </si>
  <si>
    <t>38</t>
  </si>
  <si>
    <t>9902300500</t>
  </si>
  <si>
    <t>Doprava jednosměrná (např. nakupovaného materiálu) mechanizací o nosnosti přes 3,5 t sypanin (kameniva, písku, suti, dlažebních kostek, atd.) do 60 km</t>
  </si>
  <si>
    <t>-1717574804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</si>
  <si>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</si>
  <si>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nové kamenivo</t>
  </si>
  <si>
    <t>3256,56</t>
  </si>
  <si>
    <t>39</t>
  </si>
  <si>
    <t>9902900200</t>
  </si>
  <si>
    <t>Naložení objemnějšího kusového materiálu, vybouraných hmot</t>
  </si>
  <si>
    <t>-1046670392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</si>
  <si>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</si>
  <si>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naložení/přeložení materiálu dodávaného objednatelem</t>
  </si>
  <si>
    <t>40</t>
  </si>
  <si>
    <t>9909000100</t>
  </si>
  <si>
    <t>Poplatek za uložení suti nebo hmot na oficiální skládku</t>
  </si>
  <si>
    <t>694354404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</si>
  <si>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</si>
  <si>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likvidace výzisku ze SČ a svahování zmního tělesa</t>
  </si>
  <si>
    <t>9909000300</t>
  </si>
  <si>
    <t>Poplatek za likvidaci dřevěných kolejnicových podpor</t>
  </si>
  <si>
    <t>226736299</t>
  </si>
  <si>
    <t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</si>
  <si>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Likvidace dřevěných pražců</t>
  </si>
  <si>
    <t>42</t>
  </si>
  <si>
    <t>9909000500</t>
  </si>
  <si>
    <t>Poplatek uložení odpadu betonových prefabrikátů</t>
  </si>
  <si>
    <t>1059307534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</si>
  <si>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</si>
  <si>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Likvidace betonových prefabrikátů</t>
  </si>
  <si>
    <t>43</t>
  </si>
  <si>
    <t>9909000400</t>
  </si>
  <si>
    <t>Poplatek za likvidaci plastových součástí</t>
  </si>
  <si>
    <t>1346748495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</si>
  <si>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</si>
  <si>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Likvidace plastových součástí z KR</t>
  </si>
  <si>
    <t>SO 02 - VRN</t>
  </si>
  <si>
    <t>VRN - Vedlejší rozpočtové náklady</t>
  </si>
  <si>
    <t>Vedlejší rozpočtové náklady</t>
  </si>
  <si>
    <t>021201001</t>
  </si>
  <si>
    <t>Průzkumné práce pro opravy Průzkum výskytu škodlivin kontaminace kameniva ropnými látkami</t>
  </si>
  <si>
    <t>2115032830</t>
  </si>
  <si>
    <t>022101001</t>
  </si>
  <si>
    <t>Geodetické práce Geodetické práce před opravou</t>
  </si>
  <si>
    <t>-972696319</t>
  </si>
  <si>
    <t>022101011</t>
  </si>
  <si>
    <t>Geodetické práce Geodetické práce v průběhu opravy</t>
  </si>
  <si>
    <t>-949539938</t>
  </si>
  <si>
    <t>022101021</t>
  </si>
  <si>
    <t>Geodetické práce Geodetické práce po ukončení opravy</t>
  </si>
  <si>
    <t>663375152</t>
  </si>
  <si>
    <t>zaměření PPK po ukončení stavebních prací a předání SŽG</t>
  </si>
  <si>
    <t>022121001</t>
  </si>
  <si>
    <t>Geodetické práce Diagnostika technické infrastruktury Vytýčení trasy inženýrských sítí</t>
  </si>
  <si>
    <t>hod</t>
  </si>
  <si>
    <t>-2122627751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</si>
  <si>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</si>
  <si>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023101001</t>
  </si>
  <si>
    <t>Projektové práce Projektové práce v rozsahu ZRN (vyjma dále jmenované práce) do 1 mil. Kč</t>
  </si>
  <si>
    <t>-1032236838</t>
  </si>
  <si>
    <t>Položka obsahuje:</t>
  </si>
  <si>
    <t>- návrh, schválení a zřízení BK</t>
  </si>
  <si>
    <t>- optimalizace PPK</t>
  </si>
  <si>
    <t xml:space="preserve">- zajištění PPK v místě prováděných prací                       </t>
  </si>
  <si>
    <t>031101001</t>
  </si>
  <si>
    <t xml:space="preserve">Zařízení a vybavení staveniště vyjma dále jmenované práce včetně opatření na ochranu sousedních pozemků, včetně opatření na ochranu sousedních pozemků, informační tabule, dopravního značení na staveništi </t>
  </si>
  <si>
    <t>-1828828176</t>
  </si>
  <si>
    <t>Zařízení a zabezpečení staveniště včetně zajištění bezpečnosti práce</t>
  </si>
  <si>
    <t>9903200100</t>
  </si>
  <si>
    <t>Přeprava mechanizace na místo prováděných prací o hmotnosti přes 12 t přes 50 do 100 km</t>
  </si>
  <si>
    <t>1382917318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</si>
  <si>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</si>
  <si>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MHS 3x, Loko 1x, jeřáb 2x</t>
  </si>
  <si>
    <t>9903200200</t>
  </si>
  <si>
    <t>Přeprava mechanizace na místo prováděných prací o hmotnosti přes 12 t do 200 km</t>
  </si>
  <si>
    <t>-2101210311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</si>
  <si>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</si>
  <si>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stroj na výměnu kolejových polí nebo jiná alternativa 1x, SČ 1x, ASP 1x, SSP 1x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</si>
</sst>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103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2"/>
      <c r="AQ5" s="22"/>
      <c r="AR5" s="20"/>
      <c r="BE5" s="25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5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22"/>
      <c r="AQ6" s="22"/>
      <c r="AR6" s="20"/>
      <c r="BE6" s="25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5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5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1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51"/>
      <c r="BS13" s="17" t="s">
        <v>6</v>
      </c>
    </row>
    <row r="14" spans="1:74">
      <c r="B14" s="21"/>
      <c r="C14" s="22"/>
      <c r="D14" s="22"/>
      <c r="E14" s="256" t="s">
        <v>29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5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1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5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51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1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51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1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1"/>
    </row>
    <row r="23" spans="1:71" s="1" customFormat="1" ht="16.5" customHeight="1">
      <c r="B23" s="21"/>
      <c r="C23" s="22"/>
      <c r="D23" s="22"/>
      <c r="E23" s="258" t="s">
        <v>1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2"/>
      <c r="AP23" s="22"/>
      <c r="AQ23" s="22"/>
      <c r="AR23" s="20"/>
      <c r="BE23" s="25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1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9">
        <f>ROUND(AG94,2)</f>
        <v>0</v>
      </c>
      <c r="AL26" s="260"/>
      <c r="AM26" s="260"/>
      <c r="AN26" s="260"/>
      <c r="AO26" s="260"/>
      <c r="AP26" s="36"/>
      <c r="AQ26" s="36"/>
      <c r="AR26" s="39"/>
      <c r="BE26" s="25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1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1" t="s">
        <v>36</v>
      </c>
      <c r="M28" s="261"/>
      <c r="N28" s="261"/>
      <c r="O28" s="261"/>
      <c r="P28" s="261"/>
      <c r="Q28" s="36"/>
      <c r="R28" s="36"/>
      <c r="S28" s="36"/>
      <c r="T28" s="36"/>
      <c r="U28" s="36"/>
      <c r="V28" s="36"/>
      <c r="W28" s="261" t="s">
        <v>37</v>
      </c>
      <c r="X28" s="261"/>
      <c r="Y28" s="261"/>
      <c r="Z28" s="261"/>
      <c r="AA28" s="261"/>
      <c r="AB28" s="261"/>
      <c r="AC28" s="261"/>
      <c r="AD28" s="261"/>
      <c r="AE28" s="261"/>
      <c r="AF28" s="36"/>
      <c r="AG28" s="36"/>
      <c r="AH28" s="36"/>
      <c r="AI28" s="36"/>
      <c r="AJ28" s="36"/>
      <c r="AK28" s="261" t="s">
        <v>38</v>
      </c>
      <c r="AL28" s="261"/>
      <c r="AM28" s="261"/>
      <c r="AN28" s="261"/>
      <c r="AO28" s="261"/>
      <c r="AP28" s="36"/>
      <c r="AQ28" s="36"/>
      <c r="AR28" s="39"/>
      <c r="BE28" s="251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64">
        <v>0.21</v>
      </c>
      <c r="M29" s="263"/>
      <c r="N29" s="263"/>
      <c r="O29" s="263"/>
      <c r="P29" s="263"/>
      <c r="Q29" s="41"/>
      <c r="R29" s="41"/>
      <c r="S29" s="41"/>
      <c r="T29" s="41"/>
      <c r="U29" s="41"/>
      <c r="V29" s="41"/>
      <c r="W29" s="262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41"/>
      <c r="AG29" s="41"/>
      <c r="AH29" s="41"/>
      <c r="AI29" s="41"/>
      <c r="AJ29" s="41"/>
      <c r="AK29" s="262">
        <f>ROUND(AV94, 2)</f>
        <v>0</v>
      </c>
      <c r="AL29" s="263"/>
      <c r="AM29" s="263"/>
      <c r="AN29" s="263"/>
      <c r="AO29" s="263"/>
      <c r="AP29" s="41"/>
      <c r="AQ29" s="41"/>
      <c r="AR29" s="42"/>
      <c r="BE29" s="252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64">
        <v>0.15</v>
      </c>
      <c r="M30" s="263"/>
      <c r="N30" s="263"/>
      <c r="O30" s="263"/>
      <c r="P30" s="263"/>
      <c r="Q30" s="41"/>
      <c r="R30" s="41"/>
      <c r="S30" s="41"/>
      <c r="T30" s="41"/>
      <c r="U30" s="41"/>
      <c r="V30" s="41"/>
      <c r="W30" s="262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1"/>
      <c r="AG30" s="41"/>
      <c r="AH30" s="41"/>
      <c r="AI30" s="41"/>
      <c r="AJ30" s="41"/>
      <c r="AK30" s="262">
        <f>ROUND(AW94, 2)</f>
        <v>0</v>
      </c>
      <c r="AL30" s="263"/>
      <c r="AM30" s="263"/>
      <c r="AN30" s="263"/>
      <c r="AO30" s="263"/>
      <c r="AP30" s="41"/>
      <c r="AQ30" s="41"/>
      <c r="AR30" s="42"/>
      <c r="BE30" s="252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64">
        <v>0.21</v>
      </c>
      <c r="M31" s="263"/>
      <c r="N31" s="263"/>
      <c r="O31" s="263"/>
      <c r="P31" s="263"/>
      <c r="Q31" s="41"/>
      <c r="R31" s="41"/>
      <c r="S31" s="41"/>
      <c r="T31" s="41"/>
      <c r="U31" s="41"/>
      <c r="V31" s="41"/>
      <c r="W31" s="262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1"/>
      <c r="AG31" s="41"/>
      <c r="AH31" s="41"/>
      <c r="AI31" s="41"/>
      <c r="AJ31" s="41"/>
      <c r="AK31" s="262">
        <v>0</v>
      </c>
      <c r="AL31" s="263"/>
      <c r="AM31" s="263"/>
      <c r="AN31" s="263"/>
      <c r="AO31" s="263"/>
      <c r="AP31" s="41"/>
      <c r="AQ31" s="41"/>
      <c r="AR31" s="42"/>
      <c r="BE31" s="252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64">
        <v>0.15</v>
      </c>
      <c r="M32" s="263"/>
      <c r="N32" s="263"/>
      <c r="O32" s="263"/>
      <c r="P32" s="263"/>
      <c r="Q32" s="41"/>
      <c r="R32" s="41"/>
      <c r="S32" s="41"/>
      <c r="T32" s="41"/>
      <c r="U32" s="41"/>
      <c r="V32" s="41"/>
      <c r="W32" s="262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1"/>
      <c r="AG32" s="41"/>
      <c r="AH32" s="41"/>
      <c r="AI32" s="41"/>
      <c r="AJ32" s="41"/>
      <c r="AK32" s="262">
        <v>0</v>
      </c>
      <c r="AL32" s="263"/>
      <c r="AM32" s="263"/>
      <c r="AN32" s="263"/>
      <c r="AO32" s="263"/>
      <c r="AP32" s="41"/>
      <c r="AQ32" s="41"/>
      <c r="AR32" s="42"/>
      <c r="BE32" s="252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64">
        <v>0</v>
      </c>
      <c r="M33" s="263"/>
      <c r="N33" s="263"/>
      <c r="O33" s="263"/>
      <c r="P33" s="263"/>
      <c r="Q33" s="41"/>
      <c r="R33" s="41"/>
      <c r="S33" s="41"/>
      <c r="T33" s="41"/>
      <c r="U33" s="41"/>
      <c r="V33" s="41"/>
      <c r="W33" s="262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1"/>
      <c r="AG33" s="41"/>
      <c r="AH33" s="41"/>
      <c r="AI33" s="41"/>
      <c r="AJ33" s="41"/>
      <c r="AK33" s="262">
        <v>0</v>
      </c>
      <c r="AL33" s="263"/>
      <c r="AM33" s="263"/>
      <c r="AN33" s="263"/>
      <c r="AO33" s="263"/>
      <c r="AP33" s="41"/>
      <c r="AQ33" s="41"/>
      <c r="AR33" s="42"/>
      <c r="BE33" s="25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1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65" t="s">
        <v>47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7">
        <f>SUM(AK26:AK33)</f>
        <v>0</v>
      </c>
      <c r="AL35" s="266"/>
      <c r="AM35" s="266"/>
      <c r="AN35" s="266"/>
      <c r="AO35" s="26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109-2021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9" t="str">
        <f>K6</f>
        <v>Oprava trati v úseku Praha Hostivař (mimo) - Praha Malešice (mimo)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270"/>
      <c r="AL85" s="270"/>
      <c r="AM85" s="270"/>
      <c r="AN85" s="270"/>
      <c r="AO85" s="27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1" t="str">
        <f>IF(AN8= "","",AN8)</f>
        <v>5. 5. 2021</v>
      </c>
      <c r="AN87" s="27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Ing. Aleš Bednář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2" t="str">
        <f>IF(E17="","",E17)</f>
        <v xml:space="preserve"> </v>
      </c>
      <c r="AN89" s="273"/>
      <c r="AO89" s="273"/>
      <c r="AP89" s="273"/>
      <c r="AQ89" s="36"/>
      <c r="AR89" s="39"/>
      <c r="AS89" s="274" t="s">
        <v>55</v>
      </c>
      <c r="AT89" s="27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72" t="str">
        <f>IF(E20="","",E20)</f>
        <v>Lukáš Kot</v>
      </c>
      <c r="AN90" s="273"/>
      <c r="AO90" s="273"/>
      <c r="AP90" s="273"/>
      <c r="AQ90" s="36"/>
      <c r="AR90" s="39"/>
      <c r="AS90" s="276"/>
      <c r="AT90" s="27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8"/>
      <c r="AT91" s="27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0" t="s">
        <v>56</v>
      </c>
      <c r="D92" s="281"/>
      <c r="E92" s="281"/>
      <c r="F92" s="281"/>
      <c r="G92" s="281"/>
      <c r="H92" s="73"/>
      <c r="I92" s="282" t="s">
        <v>57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3" t="s">
        <v>58</v>
      </c>
      <c r="AH92" s="281"/>
      <c r="AI92" s="281"/>
      <c r="AJ92" s="281"/>
      <c r="AK92" s="281"/>
      <c r="AL92" s="281"/>
      <c r="AM92" s="281"/>
      <c r="AN92" s="282" t="s">
        <v>59</v>
      </c>
      <c r="AO92" s="281"/>
      <c r="AP92" s="284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8">
        <f>ROUND(SUM(AG95:AG96),2)</f>
        <v>0</v>
      </c>
      <c r="AH94" s="288"/>
      <c r="AI94" s="288"/>
      <c r="AJ94" s="288"/>
      <c r="AK94" s="288"/>
      <c r="AL94" s="288"/>
      <c r="AM94" s="288"/>
      <c r="AN94" s="289">
        <f>SUM(AG94,AT94)</f>
        <v>0</v>
      </c>
      <c r="AO94" s="289"/>
      <c r="AP94" s="289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87" t="s">
        <v>80</v>
      </c>
      <c r="E95" s="287"/>
      <c r="F95" s="287"/>
      <c r="G95" s="287"/>
      <c r="H95" s="287"/>
      <c r="I95" s="96"/>
      <c r="J95" s="287" t="s">
        <v>81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5">
        <f>'SO 01 - Oprava traťové ko...'!J30</f>
        <v>0</v>
      </c>
      <c r="AH95" s="286"/>
      <c r="AI95" s="286"/>
      <c r="AJ95" s="286"/>
      <c r="AK95" s="286"/>
      <c r="AL95" s="286"/>
      <c r="AM95" s="286"/>
      <c r="AN95" s="285">
        <f>SUM(AG95,AT95)</f>
        <v>0</v>
      </c>
      <c r="AO95" s="286"/>
      <c r="AP95" s="286"/>
      <c r="AQ95" s="97" t="s">
        <v>82</v>
      </c>
      <c r="AR95" s="98"/>
      <c r="AS95" s="99">
        <v>0</v>
      </c>
      <c r="AT95" s="100">
        <f>ROUND(SUM(AV95:AW95),2)</f>
        <v>0</v>
      </c>
      <c r="AU95" s="101">
        <f>'SO 01 - Oprava traťové ko...'!P121</f>
        <v>0</v>
      </c>
      <c r="AV95" s="100">
        <f>'SO 01 - Oprava traťové ko...'!J33</f>
        <v>0</v>
      </c>
      <c r="AW95" s="100">
        <f>'SO 01 - Oprava traťové ko...'!J34</f>
        <v>0</v>
      </c>
      <c r="AX95" s="100">
        <f>'SO 01 - Oprava traťové ko...'!J35</f>
        <v>0</v>
      </c>
      <c r="AY95" s="100">
        <f>'SO 01 - Oprava traťové ko...'!J36</f>
        <v>0</v>
      </c>
      <c r="AZ95" s="100">
        <f>'SO 01 - Oprava traťové ko...'!F33</f>
        <v>0</v>
      </c>
      <c r="BA95" s="100">
        <f>'SO 01 - Oprava traťové ko...'!F34</f>
        <v>0</v>
      </c>
      <c r="BB95" s="100">
        <f>'SO 01 - Oprava traťové ko...'!F35</f>
        <v>0</v>
      </c>
      <c r="BC95" s="100">
        <f>'SO 01 - Oprava traťové ko...'!F36</f>
        <v>0</v>
      </c>
      <c r="BD95" s="102">
        <f>'SO 01 - Oprava traťové ko...'!F37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79</v>
      </c>
      <c r="B96" s="94"/>
      <c r="C96" s="95"/>
      <c r="D96" s="287" t="s">
        <v>86</v>
      </c>
      <c r="E96" s="287"/>
      <c r="F96" s="287"/>
      <c r="G96" s="287"/>
      <c r="H96" s="287"/>
      <c r="I96" s="96"/>
      <c r="J96" s="287" t="s">
        <v>87</v>
      </c>
      <c r="K96" s="287"/>
      <c r="L96" s="287"/>
      <c r="M96" s="287"/>
      <c r="N96" s="287"/>
      <c r="O96" s="287"/>
      <c r="P96" s="287"/>
      <c r="Q96" s="287"/>
      <c r="R96" s="287"/>
      <c r="S96" s="287"/>
      <c r="T96" s="287"/>
      <c r="U96" s="287"/>
      <c r="V96" s="287"/>
      <c r="W96" s="287"/>
      <c r="X96" s="287"/>
      <c r="Y96" s="287"/>
      <c r="Z96" s="287"/>
      <c r="AA96" s="287"/>
      <c r="AB96" s="287"/>
      <c r="AC96" s="287"/>
      <c r="AD96" s="287"/>
      <c r="AE96" s="287"/>
      <c r="AF96" s="287"/>
      <c r="AG96" s="285">
        <f>'SO 02 - VRN'!J30</f>
        <v>0</v>
      </c>
      <c r="AH96" s="286"/>
      <c r="AI96" s="286"/>
      <c r="AJ96" s="286"/>
      <c r="AK96" s="286"/>
      <c r="AL96" s="286"/>
      <c r="AM96" s="286"/>
      <c r="AN96" s="285">
        <f>SUM(AG96,AT96)</f>
        <v>0</v>
      </c>
      <c r="AO96" s="286"/>
      <c r="AP96" s="286"/>
      <c r="AQ96" s="97" t="s">
        <v>82</v>
      </c>
      <c r="AR96" s="98"/>
      <c r="AS96" s="104">
        <v>0</v>
      </c>
      <c r="AT96" s="105">
        <f>ROUND(SUM(AV96:AW96),2)</f>
        <v>0</v>
      </c>
      <c r="AU96" s="106">
        <f>'SO 02 - VRN'!P117</f>
        <v>0</v>
      </c>
      <c r="AV96" s="105">
        <f>'SO 02 - VRN'!J33</f>
        <v>0</v>
      </c>
      <c r="AW96" s="105">
        <f>'SO 02 - VRN'!J34</f>
        <v>0</v>
      </c>
      <c r="AX96" s="105">
        <f>'SO 02 - VRN'!J35</f>
        <v>0</v>
      </c>
      <c r="AY96" s="105">
        <f>'SO 02 - VRN'!J36</f>
        <v>0</v>
      </c>
      <c r="AZ96" s="105">
        <f>'SO 02 - VRN'!F33</f>
        <v>0</v>
      </c>
      <c r="BA96" s="105">
        <f>'SO 02 - VRN'!F34</f>
        <v>0</v>
      </c>
      <c r="BB96" s="105">
        <f>'SO 02 - VRN'!F35</f>
        <v>0</v>
      </c>
      <c r="BC96" s="105">
        <f>'SO 02 - VRN'!F36</f>
        <v>0</v>
      </c>
      <c r="BD96" s="107">
        <f>'SO 02 - VRN'!F37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TmdezMvQli7xZJBrzebVb4tC6X4f2Mb5h82O5w/6T2FV7lAvKaNewCo+KggxFWGT7K0VOWl3/CswBRbCoyZGAg==" saltValue="gtYRpIka6nHW/TXJZGzBQQJRbf4tbxsXJYwzJBtklDKcIraaTqmOftHv4RutjwZZbEWeyJG4sV4O4ypCZ/fL+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traťové ko...'!C2" display="/"/>
    <hyperlink ref="A96" location="'SO 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6"/>
  <sheetViews>
    <sheetView showGridLines="0" topLeftCell="A339" workbookViewId="0">
      <selection activeCell="F185" sqref="F185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84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hidden="1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26.25" hidden="1" customHeight="1">
      <c r="B7" s="20"/>
      <c r="E7" s="291" t="str">
        <f>'Rekapitulace stavby'!K6</f>
        <v>Oprava trati v úseku Praha Hostivař (mimo) - Praha Malešice (mimo)</v>
      </c>
      <c r="F7" s="292"/>
      <c r="G7" s="292"/>
      <c r="H7" s="292"/>
      <c r="L7" s="20"/>
    </row>
    <row r="8" spans="1:46" s="2" customFormat="1" ht="12" hidden="1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3" t="s">
        <v>91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5. 5. 2021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32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">
        <v>33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39</v>
      </c>
      <c r="E33" s="112" t="s">
        <v>40</v>
      </c>
      <c r="F33" s="123">
        <f>ROUND((SUM(BE121:BE355)),  2)</f>
        <v>0</v>
      </c>
      <c r="G33" s="34"/>
      <c r="H33" s="34"/>
      <c r="I33" s="124">
        <v>0.21</v>
      </c>
      <c r="J33" s="123">
        <f>ROUND(((SUM(BE121:BE355))*I33),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41</v>
      </c>
      <c r="F34" s="123">
        <f>ROUND((SUM(BF121:BF355)),  2)</f>
        <v>0</v>
      </c>
      <c r="G34" s="34"/>
      <c r="H34" s="34"/>
      <c r="I34" s="124">
        <v>0.15</v>
      </c>
      <c r="J34" s="123">
        <f>ROUND(((SUM(BF121:BF355))*I34),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ROUND((SUM(BG121:BG355)),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ROUND((SUM(BH121:BH355)),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ROUND((SUM(BI121:BI355)),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hidden="1" customHeight="1">
      <c r="A85" s="34"/>
      <c r="B85" s="35"/>
      <c r="C85" s="36"/>
      <c r="D85" s="36"/>
      <c r="E85" s="298" t="str">
        <f>E7</f>
        <v>Oprava trati v úseku Praha Hostivař (mimo) - Praha Malešice (mimo)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9" t="str">
        <f>E9</f>
        <v>SO 01 - Oprava traťové koleje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5. 5. 2021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hidden="1" customHeight="1">
      <c r="B97" s="147"/>
      <c r="C97" s="148"/>
      <c r="D97" s="149" t="s">
        <v>97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hidden="1" customHeight="1">
      <c r="B98" s="153"/>
      <c r="C98" s="154"/>
      <c r="D98" s="155" t="s">
        <v>98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hidden="1" customHeight="1">
      <c r="B99" s="153"/>
      <c r="C99" s="154"/>
      <c r="D99" s="155" t="s">
        <v>99</v>
      </c>
      <c r="E99" s="156"/>
      <c r="F99" s="156"/>
      <c r="G99" s="156"/>
      <c r="H99" s="156"/>
      <c r="I99" s="156"/>
      <c r="J99" s="157">
        <f>J165</f>
        <v>0</v>
      </c>
      <c r="K99" s="154"/>
      <c r="L99" s="158"/>
    </row>
    <row r="100" spans="1:31" s="10" customFormat="1" ht="19.899999999999999" hidden="1" customHeight="1">
      <c r="B100" s="153"/>
      <c r="C100" s="154"/>
      <c r="D100" s="155" t="s">
        <v>100</v>
      </c>
      <c r="E100" s="156"/>
      <c r="F100" s="156"/>
      <c r="G100" s="156"/>
      <c r="H100" s="156"/>
      <c r="I100" s="156"/>
      <c r="J100" s="157">
        <f>J195</f>
        <v>0</v>
      </c>
      <c r="K100" s="154"/>
      <c r="L100" s="158"/>
    </row>
    <row r="101" spans="1:31" s="10" customFormat="1" ht="19.899999999999999" hidden="1" customHeight="1">
      <c r="B101" s="153"/>
      <c r="C101" s="154"/>
      <c r="D101" s="155" t="s">
        <v>101</v>
      </c>
      <c r="E101" s="156"/>
      <c r="F101" s="156"/>
      <c r="G101" s="156"/>
      <c r="H101" s="156"/>
      <c r="I101" s="156"/>
      <c r="J101" s="157">
        <f>J274</f>
        <v>0</v>
      </c>
      <c r="K101" s="154"/>
      <c r="L101" s="158"/>
    </row>
    <row r="102" spans="1:31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102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6.25" customHeight="1">
      <c r="A111" s="34"/>
      <c r="B111" s="35"/>
      <c r="C111" s="36"/>
      <c r="D111" s="36"/>
      <c r="E111" s="298" t="str">
        <f>E7</f>
        <v>Oprava trati v úseku Praha Hostivař (mimo) - Praha Malešice (mimo)</v>
      </c>
      <c r="F111" s="299"/>
      <c r="G111" s="299"/>
      <c r="H111" s="299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9" t="str">
        <f>E9</f>
        <v>SO 01 - Oprava traťové koleje</v>
      </c>
      <c r="F113" s="300"/>
      <c r="G113" s="300"/>
      <c r="H113" s="300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5. 5. 2021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Ing. Aleš Bednář</v>
      </c>
      <c r="G117" s="36"/>
      <c r="H117" s="36"/>
      <c r="I117" s="29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32</v>
      </c>
      <c r="J118" s="32" t="str">
        <f>E24</f>
        <v>Lukáš Kot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103</v>
      </c>
      <c r="D120" s="162" t="s">
        <v>60</v>
      </c>
      <c r="E120" s="162" t="s">
        <v>56</v>
      </c>
      <c r="F120" s="162" t="s">
        <v>57</v>
      </c>
      <c r="G120" s="162" t="s">
        <v>104</v>
      </c>
      <c r="H120" s="162" t="s">
        <v>105</v>
      </c>
      <c r="I120" s="162" t="s">
        <v>106</v>
      </c>
      <c r="J120" s="162" t="s">
        <v>94</v>
      </c>
      <c r="K120" s="163" t="s">
        <v>107</v>
      </c>
      <c r="L120" s="164"/>
      <c r="M120" s="75" t="s">
        <v>1</v>
      </c>
      <c r="N120" s="76" t="s">
        <v>39</v>
      </c>
      <c r="O120" s="76" t="s">
        <v>108</v>
      </c>
      <c r="P120" s="76" t="s">
        <v>109</v>
      </c>
      <c r="Q120" s="76" t="s">
        <v>110</v>
      </c>
      <c r="R120" s="76" t="s">
        <v>111</v>
      </c>
      <c r="S120" s="76" t="s">
        <v>112</v>
      </c>
      <c r="T120" s="77" t="s">
        <v>113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114</v>
      </c>
      <c r="D121" s="36"/>
      <c r="E121" s="36"/>
      <c r="F121" s="36"/>
      <c r="G121" s="36"/>
      <c r="H121" s="36"/>
      <c r="I121" s="36"/>
      <c r="J121" s="165">
        <f>BK121</f>
        <v>0</v>
      </c>
      <c r="K121" s="36"/>
      <c r="L121" s="39"/>
      <c r="M121" s="78"/>
      <c r="N121" s="166"/>
      <c r="O121" s="79"/>
      <c r="P121" s="167">
        <f>P122</f>
        <v>0</v>
      </c>
      <c r="Q121" s="79"/>
      <c r="R121" s="167">
        <f>R122</f>
        <v>4662.9645799999998</v>
      </c>
      <c r="S121" s="79"/>
      <c r="T121" s="168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96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74</v>
      </c>
      <c r="E122" s="173" t="s">
        <v>115</v>
      </c>
      <c r="F122" s="173" t="s">
        <v>116</v>
      </c>
      <c r="G122" s="171"/>
      <c r="H122" s="171"/>
      <c r="I122" s="171"/>
      <c r="J122" s="175">
        <f>BK122</f>
        <v>0</v>
      </c>
      <c r="K122" s="171"/>
      <c r="L122" s="176"/>
      <c r="M122" s="177"/>
      <c r="N122" s="178"/>
      <c r="O122" s="178"/>
      <c r="P122" s="179">
        <f>P123+P165+P195+P274</f>
        <v>0</v>
      </c>
      <c r="Q122" s="178"/>
      <c r="R122" s="179">
        <f>R123+R165+R195+R274</f>
        <v>4662.9645799999998</v>
      </c>
      <c r="S122" s="178"/>
      <c r="T122" s="180">
        <f>T123+T165+T195+T274</f>
        <v>0</v>
      </c>
      <c r="AR122" s="181" t="s">
        <v>83</v>
      </c>
      <c r="AT122" s="182" t="s">
        <v>74</v>
      </c>
      <c r="AU122" s="182" t="s">
        <v>75</v>
      </c>
      <c r="AY122" s="181" t="s">
        <v>117</v>
      </c>
      <c r="BK122" s="183">
        <f>BK123+BK165+BK195+BK274</f>
        <v>0</v>
      </c>
    </row>
    <row r="123" spans="1:65" s="12" customFormat="1" ht="22.9" customHeight="1">
      <c r="B123" s="170"/>
      <c r="C123" s="171"/>
      <c r="D123" s="172" t="s">
        <v>74</v>
      </c>
      <c r="E123" s="184" t="s">
        <v>83</v>
      </c>
      <c r="F123" s="184" t="s">
        <v>118</v>
      </c>
      <c r="G123" s="171"/>
      <c r="H123" s="171"/>
      <c r="I123" s="171"/>
      <c r="J123" s="185">
        <f>BK123</f>
        <v>0</v>
      </c>
      <c r="K123" s="171"/>
      <c r="L123" s="176"/>
      <c r="M123" s="177"/>
      <c r="N123" s="178"/>
      <c r="O123" s="178"/>
      <c r="P123" s="179">
        <f>SUM(P124:P164)</f>
        <v>0</v>
      </c>
      <c r="Q123" s="178"/>
      <c r="R123" s="179">
        <f>SUM(R124:R164)</f>
        <v>1157.2376800000002</v>
      </c>
      <c r="S123" s="178"/>
      <c r="T123" s="180">
        <f>SUM(T124:T164)</f>
        <v>0</v>
      </c>
      <c r="AR123" s="181" t="s">
        <v>83</v>
      </c>
      <c r="AT123" s="182" t="s">
        <v>74</v>
      </c>
      <c r="AU123" s="182" t="s">
        <v>83</v>
      </c>
      <c r="AY123" s="181" t="s">
        <v>117</v>
      </c>
      <c r="BK123" s="183">
        <f>SUM(BK124:BK164)</f>
        <v>0</v>
      </c>
    </row>
    <row r="124" spans="1:65" s="2" customFormat="1" ht="24">
      <c r="A124" s="34"/>
      <c r="B124" s="35"/>
      <c r="C124" s="186" t="s">
        <v>83</v>
      </c>
      <c r="D124" s="186" t="s">
        <v>119</v>
      </c>
      <c r="E124" s="187" t="s">
        <v>120</v>
      </c>
      <c r="F124" s="188" t="s">
        <v>121</v>
      </c>
      <c r="G124" s="189" t="s">
        <v>122</v>
      </c>
      <c r="H124" s="190">
        <v>10</v>
      </c>
      <c r="I124" s="301"/>
      <c r="J124" s="192">
        <f>ROUND(I124*H124,2)</f>
        <v>0</v>
      </c>
      <c r="K124" s="188" t="s">
        <v>123</v>
      </c>
      <c r="L124" s="193"/>
      <c r="M124" s="194" t="s">
        <v>1</v>
      </c>
      <c r="N124" s="195" t="s">
        <v>40</v>
      </c>
      <c r="O124" s="71"/>
      <c r="P124" s="196">
        <f>O124*H124</f>
        <v>0</v>
      </c>
      <c r="Q124" s="196">
        <v>0.25684000000000001</v>
      </c>
      <c r="R124" s="196">
        <f>Q124*H124</f>
        <v>2.5684</v>
      </c>
      <c r="S124" s="196">
        <v>0</v>
      </c>
      <c r="T124" s="19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8" t="s">
        <v>124</v>
      </c>
      <c r="AT124" s="198" t="s">
        <v>119</v>
      </c>
      <c r="AU124" s="198" t="s">
        <v>85</v>
      </c>
      <c r="AY124" s="17" t="s">
        <v>117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7" t="s">
        <v>83</v>
      </c>
      <c r="BK124" s="199">
        <f>ROUND(I124*H124,2)</f>
        <v>0</v>
      </c>
      <c r="BL124" s="17" t="s">
        <v>125</v>
      </c>
      <c r="BM124" s="198" t="s">
        <v>126</v>
      </c>
    </row>
    <row r="125" spans="1:65" s="2" customFormat="1" ht="19.5">
      <c r="A125" s="34"/>
      <c r="B125" s="35"/>
      <c r="C125" s="36"/>
      <c r="D125" s="200" t="s">
        <v>127</v>
      </c>
      <c r="E125" s="36"/>
      <c r="F125" s="201" t="s">
        <v>121</v>
      </c>
      <c r="G125" s="36"/>
      <c r="H125" s="36"/>
      <c r="I125" s="36"/>
      <c r="J125" s="36"/>
      <c r="K125" s="36"/>
      <c r="L125" s="39"/>
      <c r="M125" s="203"/>
      <c r="N125" s="204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127</v>
      </c>
      <c r="AU125" s="17" t="s">
        <v>85</v>
      </c>
    </row>
    <row r="126" spans="1:65" s="13" customFormat="1" ht="11.25">
      <c r="B126" s="205"/>
      <c r="C126" s="206"/>
      <c r="D126" s="200" t="s">
        <v>128</v>
      </c>
      <c r="E126" s="207" t="s">
        <v>1</v>
      </c>
      <c r="F126" s="208" t="s">
        <v>129</v>
      </c>
      <c r="G126" s="206"/>
      <c r="H126" s="207" t="s">
        <v>1</v>
      </c>
      <c r="I126" s="206"/>
      <c r="J126" s="206"/>
      <c r="K126" s="206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128</v>
      </c>
      <c r="AU126" s="214" t="s">
        <v>85</v>
      </c>
      <c r="AV126" s="13" t="s">
        <v>83</v>
      </c>
      <c r="AW126" s="13" t="s">
        <v>31</v>
      </c>
      <c r="AX126" s="13" t="s">
        <v>75</v>
      </c>
      <c r="AY126" s="214" t="s">
        <v>117</v>
      </c>
    </row>
    <row r="127" spans="1:65" s="14" customFormat="1" ht="11.25">
      <c r="B127" s="215"/>
      <c r="C127" s="216"/>
      <c r="D127" s="200" t="s">
        <v>128</v>
      </c>
      <c r="E127" s="217" t="s">
        <v>1</v>
      </c>
      <c r="F127" s="218" t="s">
        <v>130</v>
      </c>
      <c r="G127" s="216"/>
      <c r="H127" s="219">
        <v>10</v>
      </c>
      <c r="I127" s="216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128</v>
      </c>
      <c r="AU127" s="225" t="s">
        <v>85</v>
      </c>
      <c r="AV127" s="14" t="s">
        <v>85</v>
      </c>
      <c r="AW127" s="14" t="s">
        <v>31</v>
      </c>
      <c r="AX127" s="14" t="s">
        <v>75</v>
      </c>
      <c r="AY127" s="225" t="s">
        <v>117</v>
      </c>
    </row>
    <row r="128" spans="1:65" s="15" customFormat="1" ht="11.25">
      <c r="B128" s="226"/>
      <c r="C128" s="227"/>
      <c r="D128" s="200" t="s">
        <v>128</v>
      </c>
      <c r="E128" s="228" t="s">
        <v>1</v>
      </c>
      <c r="F128" s="229" t="s">
        <v>131</v>
      </c>
      <c r="G128" s="227"/>
      <c r="H128" s="230">
        <v>10</v>
      </c>
      <c r="I128" s="227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128</v>
      </c>
      <c r="AU128" s="236" t="s">
        <v>85</v>
      </c>
      <c r="AV128" s="15" t="s">
        <v>125</v>
      </c>
      <c r="AW128" s="15" t="s">
        <v>31</v>
      </c>
      <c r="AX128" s="15" t="s">
        <v>83</v>
      </c>
      <c r="AY128" s="236" t="s">
        <v>117</v>
      </c>
    </row>
    <row r="129" spans="1:65" s="13" customFormat="1" ht="11.25">
      <c r="B129" s="205"/>
      <c r="C129" s="206"/>
      <c r="D129" s="200" t="s">
        <v>128</v>
      </c>
      <c r="E129" s="207" t="s">
        <v>1</v>
      </c>
      <c r="F129" s="208" t="s">
        <v>132</v>
      </c>
      <c r="G129" s="206"/>
      <c r="H129" s="207" t="s">
        <v>1</v>
      </c>
      <c r="I129" s="206"/>
      <c r="J129" s="206"/>
      <c r="K129" s="206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128</v>
      </c>
      <c r="AU129" s="214" t="s">
        <v>85</v>
      </c>
      <c r="AV129" s="13" t="s">
        <v>83</v>
      </c>
      <c r="AW129" s="13" t="s">
        <v>31</v>
      </c>
      <c r="AX129" s="13" t="s">
        <v>75</v>
      </c>
      <c r="AY129" s="214" t="s">
        <v>117</v>
      </c>
    </row>
    <row r="130" spans="1:65" s="2" customFormat="1" ht="24">
      <c r="A130" s="34"/>
      <c r="B130" s="35"/>
      <c r="C130" s="186" t="s">
        <v>85</v>
      </c>
      <c r="D130" s="186" t="s">
        <v>119</v>
      </c>
      <c r="E130" s="187" t="s">
        <v>133</v>
      </c>
      <c r="F130" s="188" t="s">
        <v>134</v>
      </c>
      <c r="G130" s="189" t="s">
        <v>122</v>
      </c>
      <c r="H130" s="190">
        <v>2</v>
      </c>
      <c r="I130" s="301"/>
      <c r="J130" s="192">
        <f>ROUND(I130*H130,2)</f>
        <v>0</v>
      </c>
      <c r="K130" s="188" t="s">
        <v>123</v>
      </c>
      <c r="L130" s="193"/>
      <c r="M130" s="194" t="s">
        <v>1</v>
      </c>
      <c r="N130" s="195" t="s">
        <v>40</v>
      </c>
      <c r="O130" s="71"/>
      <c r="P130" s="196">
        <f>O130*H130</f>
        <v>0</v>
      </c>
      <c r="Q130" s="196">
        <v>0.22444</v>
      </c>
      <c r="R130" s="196">
        <f>Q130*H130</f>
        <v>0.44888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124</v>
      </c>
      <c r="AT130" s="198" t="s">
        <v>119</v>
      </c>
      <c r="AU130" s="198" t="s">
        <v>85</v>
      </c>
      <c r="AY130" s="17" t="s">
        <v>117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7" t="s">
        <v>83</v>
      </c>
      <c r="BK130" s="199">
        <f>ROUND(I130*H130,2)</f>
        <v>0</v>
      </c>
      <c r="BL130" s="17" t="s">
        <v>125</v>
      </c>
      <c r="BM130" s="198" t="s">
        <v>135</v>
      </c>
    </row>
    <row r="131" spans="1:65" s="2" customFormat="1" ht="19.5">
      <c r="A131" s="34"/>
      <c r="B131" s="35"/>
      <c r="C131" s="36"/>
      <c r="D131" s="200" t="s">
        <v>127</v>
      </c>
      <c r="E131" s="36"/>
      <c r="F131" s="201" t="s">
        <v>134</v>
      </c>
      <c r="G131" s="36"/>
      <c r="H131" s="36"/>
      <c r="I131" s="36"/>
      <c r="J131" s="36"/>
      <c r="K131" s="36"/>
      <c r="L131" s="39"/>
      <c r="M131" s="203"/>
      <c r="N131" s="20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127</v>
      </c>
      <c r="AU131" s="17" t="s">
        <v>85</v>
      </c>
    </row>
    <row r="132" spans="1:65" s="13" customFormat="1" ht="11.25">
      <c r="B132" s="205"/>
      <c r="C132" s="206"/>
      <c r="D132" s="200" t="s">
        <v>128</v>
      </c>
      <c r="E132" s="207" t="s">
        <v>1</v>
      </c>
      <c r="F132" s="208" t="s">
        <v>136</v>
      </c>
      <c r="G132" s="206"/>
      <c r="H132" s="207" t="s">
        <v>1</v>
      </c>
      <c r="I132" s="206"/>
      <c r="J132" s="206"/>
      <c r="K132" s="206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128</v>
      </c>
      <c r="AU132" s="214" t="s">
        <v>85</v>
      </c>
      <c r="AV132" s="13" t="s">
        <v>83</v>
      </c>
      <c r="AW132" s="13" t="s">
        <v>31</v>
      </c>
      <c r="AX132" s="13" t="s">
        <v>75</v>
      </c>
      <c r="AY132" s="214" t="s">
        <v>117</v>
      </c>
    </row>
    <row r="133" spans="1:65" s="14" customFormat="1" ht="11.25">
      <c r="B133" s="215"/>
      <c r="C133" s="216"/>
      <c r="D133" s="200" t="s">
        <v>128</v>
      </c>
      <c r="E133" s="217" t="s">
        <v>1</v>
      </c>
      <c r="F133" s="218" t="s">
        <v>85</v>
      </c>
      <c r="G133" s="216"/>
      <c r="H133" s="219">
        <v>2</v>
      </c>
      <c r="I133" s="216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128</v>
      </c>
      <c r="AU133" s="225" t="s">
        <v>85</v>
      </c>
      <c r="AV133" s="14" t="s">
        <v>85</v>
      </c>
      <c r="AW133" s="14" t="s">
        <v>31</v>
      </c>
      <c r="AX133" s="14" t="s">
        <v>75</v>
      </c>
      <c r="AY133" s="225" t="s">
        <v>117</v>
      </c>
    </row>
    <row r="134" spans="1:65" s="15" customFormat="1" ht="11.25">
      <c r="B134" s="226"/>
      <c r="C134" s="227"/>
      <c r="D134" s="200" t="s">
        <v>128</v>
      </c>
      <c r="E134" s="228" t="s">
        <v>1</v>
      </c>
      <c r="F134" s="229" t="s">
        <v>131</v>
      </c>
      <c r="G134" s="227"/>
      <c r="H134" s="230">
        <v>2</v>
      </c>
      <c r="I134" s="227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128</v>
      </c>
      <c r="AU134" s="236" t="s">
        <v>85</v>
      </c>
      <c r="AV134" s="15" t="s">
        <v>125</v>
      </c>
      <c r="AW134" s="15" t="s">
        <v>31</v>
      </c>
      <c r="AX134" s="15" t="s">
        <v>83</v>
      </c>
      <c r="AY134" s="236" t="s">
        <v>117</v>
      </c>
    </row>
    <row r="135" spans="1:65" s="13" customFormat="1" ht="11.25">
      <c r="B135" s="205"/>
      <c r="C135" s="206"/>
      <c r="D135" s="200" t="s">
        <v>128</v>
      </c>
      <c r="E135" s="207" t="s">
        <v>1</v>
      </c>
      <c r="F135" s="208" t="s">
        <v>132</v>
      </c>
      <c r="G135" s="206"/>
      <c r="H135" s="207" t="s">
        <v>1</v>
      </c>
      <c r="I135" s="206"/>
      <c r="J135" s="206"/>
      <c r="K135" s="206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128</v>
      </c>
      <c r="AU135" s="214" t="s">
        <v>85</v>
      </c>
      <c r="AV135" s="13" t="s">
        <v>83</v>
      </c>
      <c r="AW135" s="13" t="s">
        <v>31</v>
      </c>
      <c r="AX135" s="13" t="s">
        <v>75</v>
      </c>
      <c r="AY135" s="214" t="s">
        <v>117</v>
      </c>
    </row>
    <row r="136" spans="1:65" s="2" customFormat="1" ht="24">
      <c r="A136" s="34"/>
      <c r="B136" s="35"/>
      <c r="C136" s="186" t="s">
        <v>137</v>
      </c>
      <c r="D136" s="186" t="s">
        <v>119</v>
      </c>
      <c r="E136" s="187" t="s">
        <v>138</v>
      </c>
      <c r="F136" s="188" t="s">
        <v>139</v>
      </c>
      <c r="G136" s="189" t="s">
        <v>122</v>
      </c>
      <c r="H136" s="190">
        <v>3483</v>
      </c>
      <c r="I136" s="301"/>
      <c r="J136" s="192">
        <f>ROUND(I136*H136,2)</f>
        <v>0</v>
      </c>
      <c r="K136" s="188" t="s">
        <v>123</v>
      </c>
      <c r="L136" s="193"/>
      <c r="M136" s="194" t="s">
        <v>1</v>
      </c>
      <c r="N136" s="195" t="s">
        <v>40</v>
      </c>
      <c r="O136" s="71"/>
      <c r="P136" s="196">
        <f>O136*H136</f>
        <v>0</v>
      </c>
      <c r="Q136" s="196">
        <v>0.32705000000000001</v>
      </c>
      <c r="R136" s="196">
        <f>Q136*H136</f>
        <v>1139.1151500000001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124</v>
      </c>
      <c r="AT136" s="198" t="s">
        <v>119</v>
      </c>
      <c r="AU136" s="198" t="s">
        <v>85</v>
      </c>
      <c r="AY136" s="17" t="s">
        <v>117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7" t="s">
        <v>83</v>
      </c>
      <c r="BK136" s="199">
        <f>ROUND(I136*H136,2)</f>
        <v>0</v>
      </c>
      <c r="BL136" s="17" t="s">
        <v>125</v>
      </c>
      <c r="BM136" s="198" t="s">
        <v>140</v>
      </c>
    </row>
    <row r="137" spans="1:65" s="2" customFormat="1" ht="19.5">
      <c r="A137" s="34"/>
      <c r="B137" s="35"/>
      <c r="C137" s="36"/>
      <c r="D137" s="200" t="s">
        <v>127</v>
      </c>
      <c r="E137" s="36"/>
      <c r="F137" s="201" t="s">
        <v>139</v>
      </c>
      <c r="G137" s="36"/>
      <c r="H137" s="36"/>
      <c r="I137" s="36"/>
      <c r="J137" s="36"/>
      <c r="K137" s="36"/>
      <c r="L137" s="39"/>
      <c r="M137" s="203"/>
      <c r="N137" s="20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127</v>
      </c>
      <c r="AU137" s="17" t="s">
        <v>85</v>
      </c>
    </row>
    <row r="138" spans="1:65" s="14" customFormat="1" ht="11.25">
      <c r="B138" s="215"/>
      <c r="C138" s="216"/>
      <c r="D138" s="200" t="s">
        <v>128</v>
      </c>
      <c r="E138" s="217" t="s">
        <v>1</v>
      </c>
      <c r="F138" s="218" t="s">
        <v>141</v>
      </c>
      <c r="G138" s="216"/>
      <c r="H138" s="219">
        <v>3482.64</v>
      </c>
      <c r="I138" s="216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128</v>
      </c>
      <c r="AU138" s="225" t="s">
        <v>85</v>
      </c>
      <c r="AV138" s="14" t="s">
        <v>85</v>
      </c>
      <c r="AW138" s="14" t="s">
        <v>31</v>
      </c>
      <c r="AX138" s="14" t="s">
        <v>75</v>
      </c>
      <c r="AY138" s="225" t="s">
        <v>117</v>
      </c>
    </row>
    <row r="139" spans="1:65" s="14" customFormat="1" ht="11.25">
      <c r="B139" s="215"/>
      <c r="C139" s="216"/>
      <c r="D139" s="200" t="s">
        <v>128</v>
      </c>
      <c r="E139" s="217" t="s">
        <v>1</v>
      </c>
      <c r="F139" s="218" t="s">
        <v>142</v>
      </c>
      <c r="G139" s="216"/>
      <c r="H139" s="219">
        <v>0.36</v>
      </c>
      <c r="I139" s="216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128</v>
      </c>
      <c r="AU139" s="225" t="s">
        <v>85</v>
      </c>
      <c r="AV139" s="14" t="s">
        <v>85</v>
      </c>
      <c r="AW139" s="14" t="s">
        <v>31</v>
      </c>
      <c r="AX139" s="14" t="s">
        <v>75</v>
      </c>
      <c r="AY139" s="225" t="s">
        <v>117</v>
      </c>
    </row>
    <row r="140" spans="1:65" s="15" customFormat="1" ht="11.25">
      <c r="B140" s="226"/>
      <c r="C140" s="227"/>
      <c r="D140" s="200" t="s">
        <v>128</v>
      </c>
      <c r="E140" s="228" t="s">
        <v>1</v>
      </c>
      <c r="F140" s="229" t="s">
        <v>131</v>
      </c>
      <c r="G140" s="227"/>
      <c r="H140" s="230">
        <v>3483</v>
      </c>
      <c r="I140" s="227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128</v>
      </c>
      <c r="AU140" s="236" t="s">
        <v>85</v>
      </c>
      <c r="AV140" s="15" t="s">
        <v>125</v>
      </c>
      <c r="AW140" s="15" t="s">
        <v>31</v>
      </c>
      <c r="AX140" s="15" t="s">
        <v>83</v>
      </c>
      <c r="AY140" s="236" t="s">
        <v>117</v>
      </c>
    </row>
    <row r="141" spans="1:65" s="13" customFormat="1" ht="11.25">
      <c r="B141" s="205"/>
      <c r="C141" s="206"/>
      <c r="D141" s="200" t="s">
        <v>128</v>
      </c>
      <c r="E141" s="207" t="s">
        <v>1</v>
      </c>
      <c r="F141" s="208" t="s">
        <v>132</v>
      </c>
      <c r="G141" s="206"/>
      <c r="H141" s="207" t="s">
        <v>1</v>
      </c>
      <c r="I141" s="206"/>
      <c r="J141" s="206"/>
      <c r="K141" s="206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128</v>
      </c>
      <c r="AU141" s="214" t="s">
        <v>85</v>
      </c>
      <c r="AV141" s="13" t="s">
        <v>83</v>
      </c>
      <c r="AW141" s="13" t="s">
        <v>31</v>
      </c>
      <c r="AX141" s="13" t="s">
        <v>75</v>
      </c>
      <c r="AY141" s="214" t="s">
        <v>117</v>
      </c>
    </row>
    <row r="142" spans="1:65" s="2" customFormat="1" ht="24">
      <c r="A142" s="34"/>
      <c r="B142" s="35"/>
      <c r="C142" s="186" t="s">
        <v>125</v>
      </c>
      <c r="D142" s="186" t="s">
        <v>119</v>
      </c>
      <c r="E142" s="187" t="s">
        <v>143</v>
      </c>
      <c r="F142" s="188" t="s">
        <v>144</v>
      </c>
      <c r="G142" s="189" t="s">
        <v>122</v>
      </c>
      <c r="H142" s="190">
        <v>42</v>
      </c>
      <c r="I142" s="301"/>
      <c r="J142" s="192">
        <f>ROUND(I142*H142,2)</f>
        <v>0</v>
      </c>
      <c r="K142" s="188" t="s">
        <v>123</v>
      </c>
      <c r="L142" s="193"/>
      <c r="M142" s="194" t="s">
        <v>1</v>
      </c>
      <c r="N142" s="195" t="s">
        <v>40</v>
      </c>
      <c r="O142" s="71"/>
      <c r="P142" s="196">
        <f>O142*H142</f>
        <v>0</v>
      </c>
      <c r="Q142" s="196">
        <v>0.32700000000000001</v>
      </c>
      <c r="R142" s="196">
        <f>Q142*H142</f>
        <v>13.734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124</v>
      </c>
      <c r="AT142" s="198" t="s">
        <v>119</v>
      </c>
      <c r="AU142" s="198" t="s">
        <v>85</v>
      </c>
      <c r="AY142" s="17" t="s">
        <v>117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7" t="s">
        <v>83</v>
      </c>
      <c r="BK142" s="199">
        <f>ROUND(I142*H142,2)</f>
        <v>0</v>
      </c>
      <c r="BL142" s="17" t="s">
        <v>125</v>
      </c>
      <c r="BM142" s="198" t="s">
        <v>145</v>
      </c>
    </row>
    <row r="143" spans="1:65" s="2" customFormat="1" ht="11.25">
      <c r="A143" s="34"/>
      <c r="B143" s="35"/>
      <c r="C143" s="36"/>
      <c r="D143" s="200" t="s">
        <v>127</v>
      </c>
      <c r="E143" s="36"/>
      <c r="F143" s="201" t="s">
        <v>144</v>
      </c>
      <c r="G143" s="36"/>
      <c r="H143" s="36"/>
      <c r="I143" s="36"/>
      <c r="J143" s="36"/>
      <c r="K143" s="36"/>
      <c r="L143" s="39"/>
      <c r="M143" s="203"/>
      <c r="N143" s="20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127</v>
      </c>
      <c r="AU143" s="17" t="s">
        <v>85</v>
      </c>
    </row>
    <row r="144" spans="1:65" s="14" customFormat="1" ht="11.25">
      <c r="B144" s="215"/>
      <c r="C144" s="216"/>
      <c r="D144" s="200" t="s">
        <v>128</v>
      </c>
      <c r="E144" s="217" t="s">
        <v>1</v>
      </c>
      <c r="F144" s="218" t="s">
        <v>146</v>
      </c>
      <c r="G144" s="216"/>
      <c r="H144" s="219">
        <v>42</v>
      </c>
      <c r="I144" s="216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128</v>
      </c>
      <c r="AU144" s="225" t="s">
        <v>85</v>
      </c>
      <c r="AV144" s="14" t="s">
        <v>85</v>
      </c>
      <c r="AW144" s="14" t="s">
        <v>31</v>
      </c>
      <c r="AX144" s="14" t="s">
        <v>75</v>
      </c>
      <c r="AY144" s="225" t="s">
        <v>117</v>
      </c>
    </row>
    <row r="145" spans="1:65" s="15" customFormat="1" ht="11.25">
      <c r="B145" s="226"/>
      <c r="C145" s="227"/>
      <c r="D145" s="200" t="s">
        <v>128</v>
      </c>
      <c r="E145" s="228" t="s">
        <v>1</v>
      </c>
      <c r="F145" s="229" t="s">
        <v>131</v>
      </c>
      <c r="G145" s="227"/>
      <c r="H145" s="230">
        <v>42</v>
      </c>
      <c r="I145" s="227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128</v>
      </c>
      <c r="AU145" s="236" t="s">
        <v>85</v>
      </c>
      <c r="AV145" s="15" t="s">
        <v>125</v>
      </c>
      <c r="AW145" s="15" t="s">
        <v>31</v>
      </c>
      <c r="AX145" s="15" t="s">
        <v>83</v>
      </c>
      <c r="AY145" s="236" t="s">
        <v>117</v>
      </c>
    </row>
    <row r="146" spans="1:65" s="13" customFormat="1" ht="11.25">
      <c r="B146" s="205"/>
      <c r="C146" s="206"/>
      <c r="D146" s="200" t="s">
        <v>128</v>
      </c>
      <c r="E146" s="207" t="s">
        <v>1</v>
      </c>
      <c r="F146" s="208" t="s">
        <v>132</v>
      </c>
      <c r="G146" s="206"/>
      <c r="H146" s="207" t="s">
        <v>1</v>
      </c>
      <c r="I146" s="206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128</v>
      </c>
      <c r="AU146" s="214" t="s">
        <v>85</v>
      </c>
      <c r="AV146" s="13" t="s">
        <v>83</v>
      </c>
      <c r="AW146" s="13" t="s">
        <v>31</v>
      </c>
      <c r="AX146" s="13" t="s">
        <v>75</v>
      </c>
      <c r="AY146" s="214" t="s">
        <v>117</v>
      </c>
    </row>
    <row r="147" spans="1:65" s="2" customFormat="1" ht="16.5" customHeight="1">
      <c r="A147" s="34"/>
      <c r="B147" s="35"/>
      <c r="C147" s="186" t="s">
        <v>147</v>
      </c>
      <c r="D147" s="186" t="s">
        <v>119</v>
      </c>
      <c r="E147" s="187" t="s">
        <v>148</v>
      </c>
      <c r="F147" s="188" t="s">
        <v>149</v>
      </c>
      <c r="G147" s="189" t="s">
        <v>150</v>
      </c>
      <c r="H147" s="190">
        <v>30</v>
      </c>
      <c r="I147" s="301"/>
      <c r="J147" s="192">
        <f>ROUND(I147*H147,2)</f>
        <v>0</v>
      </c>
      <c r="K147" s="188" t="s">
        <v>123</v>
      </c>
      <c r="L147" s="193"/>
      <c r="M147" s="194" t="s">
        <v>1</v>
      </c>
      <c r="N147" s="195" t="s">
        <v>40</v>
      </c>
      <c r="O147" s="71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124</v>
      </c>
      <c r="AT147" s="198" t="s">
        <v>119</v>
      </c>
      <c r="AU147" s="198" t="s">
        <v>85</v>
      </c>
      <c r="AY147" s="17" t="s">
        <v>117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7" t="s">
        <v>83</v>
      </c>
      <c r="BK147" s="199">
        <f>ROUND(I147*H147,2)</f>
        <v>0</v>
      </c>
      <c r="BL147" s="17" t="s">
        <v>125</v>
      </c>
      <c r="BM147" s="198" t="s">
        <v>151</v>
      </c>
    </row>
    <row r="148" spans="1:65" s="2" customFormat="1" ht="11.25">
      <c r="A148" s="34"/>
      <c r="B148" s="35"/>
      <c r="C148" s="36"/>
      <c r="D148" s="200" t="s">
        <v>127</v>
      </c>
      <c r="E148" s="36"/>
      <c r="F148" s="201" t="s">
        <v>149</v>
      </c>
      <c r="G148" s="36"/>
      <c r="H148" s="36"/>
      <c r="I148" s="36"/>
      <c r="J148" s="36"/>
      <c r="K148" s="36"/>
      <c r="L148" s="39"/>
      <c r="M148" s="203"/>
      <c r="N148" s="204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127</v>
      </c>
      <c r="AU148" s="17" t="s">
        <v>85</v>
      </c>
    </row>
    <row r="149" spans="1:65" s="13" customFormat="1" ht="11.25">
      <c r="B149" s="205"/>
      <c r="C149" s="206"/>
      <c r="D149" s="200" t="s">
        <v>128</v>
      </c>
      <c r="E149" s="207" t="s">
        <v>1</v>
      </c>
      <c r="F149" s="208" t="s">
        <v>152</v>
      </c>
      <c r="G149" s="206"/>
      <c r="H149" s="207" t="s">
        <v>1</v>
      </c>
      <c r="I149" s="206"/>
      <c r="J149" s="206"/>
      <c r="K149" s="206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128</v>
      </c>
      <c r="AU149" s="214" t="s">
        <v>85</v>
      </c>
      <c r="AV149" s="13" t="s">
        <v>83</v>
      </c>
      <c r="AW149" s="13" t="s">
        <v>31</v>
      </c>
      <c r="AX149" s="13" t="s">
        <v>75</v>
      </c>
      <c r="AY149" s="214" t="s">
        <v>117</v>
      </c>
    </row>
    <row r="150" spans="1:65" s="14" customFormat="1" ht="11.25">
      <c r="B150" s="215"/>
      <c r="C150" s="216"/>
      <c r="D150" s="200" t="s">
        <v>128</v>
      </c>
      <c r="E150" s="217" t="s">
        <v>1</v>
      </c>
      <c r="F150" s="218" t="s">
        <v>153</v>
      </c>
      <c r="G150" s="216"/>
      <c r="H150" s="219">
        <v>30</v>
      </c>
      <c r="I150" s="216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128</v>
      </c>
      <c r="AU150" s="225" t="s">
        <v>85</v>
      </c>
      <c r="AV150" s="14" t="s">
        <v>85</v>
      </c>
      <c r="AW150" s="14" t="s">
        <v>31</v>
      </c>
      <c r="AX150" s="14" t="s">
        <v>75</v>
      </c>
      <c r="AY150" s="225" t="s">
        <v>117</v>
      </c>
    </row>
    <row r="151" spans="1:65" s="15" customFormat="1" ht="11.25">
      <c r="B151" s="226"/>
      <c r="C151" s="227"/>
      <c r="D151" s="200" t="s">
        <v>128</v>
      </c>
      <c r="E151" s="228" t="s">
        <v>1</v>
      </c>
      <c r="F151" s="229" t="s">
        <v>131</v>
      </c>
      <c r="G151" s="227"/>
      <c r="H151" s="230">
        <v>30</v>
      </c>
      <c r="I151" s="227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128</v>
      </c>
      <c r="AU151" s="236" t="s">
        <v>85</v>
      </c>
      <c r="AV151" s="15" t="s">
        <v>125</v>
      </c>
      <c r="AW151" s="15" t="s">
        <v>31</v>
      </c>
      <c r="AX151" s="15" t="s">
        <v>83</v>
      </c>
      <c r="AY151" s="236" t="s">
        <v>117</v>
      </c>
    </row>
    <row r="152" spans="1:65" s="13" customFormat="1" ht="11.25">
      <c r="B152" s="205"/>
      <c r="C152" s="206"/>
      <c r="D152" s="200" t="s">
        <v>128</v>
      </c>
      <c r="E152" s="207" t="s">
        <v>1</v>
      </c>
      <c r="F152" s="208" t="s">
        <v>132</v>
      </c>
      <c r="G152" s="206"/>
      <c r="H152" s="207" t="s">
        <v>1</v>
      </c>
      <c r="I152" s="206"/>
      <c r="J152" s="206"/>
      <c r="K152" s="206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128</v>
      </c>
      <c r="AU152" s="214" t="s">
        <v>85</v>
      </c>
      <c r="AV152" s="13" t="s">
        <v>83</v>
      </c>
      <c r="AW152" s="13" t="s">
        <v>31</v>
      </c>
      <c r="AX152" s="13" t="s">
        <v>75</v>
      </c>
      <c r="AY152" s="214" t="s">
        <v>117</v>
      </c>
    </row>
    <row r="153" spans="1:65" s="2" customFormat="1" ht="16.5" customHeight="1">
      <c r="A153" s="34"/>
      <c r="B153" s="35"/>
      <c r="C153" s="186" t="s">
        <v>154</v>
      </c>
      <c r="D153" s="186" t="s">
        <v>119</v>
      </c>
      <c r="E153" s="187" t="s">
        <v>155</v>
      </c>
      <c r="F153" s="188" t="s">
        <v>156</v>
      </c>
      <c r="G153" s="189" t="s">
        <v>150</v>
      </c>
      <c r="H153" s="190">
        <v>12.5</v>
      </c>
      <c r="I153" s="301"/>
      <c r="J153" s="192">
        <f>ROUND(I153*H153,2)</f>
        <v>0</v>
      </c>
      <c r="K153" s="188" t="s">
        <v>123</v>
      </c>
      <c r="L153" s="193"/>
      <c r="M153" s="194" t="s">
        <v>1</v>
      </c>
      <c r="N153" s="195" t="s">
        <v>40</v>
      </c>
      <c r="O153" s="71"/>
      <c r="P153" s="196">
        <f>O153*H153</f>
        <v>0</v>
      </c>
      <c r="Q153" s="196">
        <v>5.4850000000000003E-2</v>
      </c>
      <c r="R153" s="196">
        <f>Q153*H153</f>
        <v>0.68562500000000004</v>
      </c>
      <c r="S153" s="196">
        <v>0</v>
      </c>
      <c r="T153" s="19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8" t="s">
        <v>124</v>
      </c>
      <c r="AT153" s="198" t="s">
        <v>119</v>
      </c>
      <c r="AU153" s="198" t="s">
        <v>85</v>
      </c>
      <c r="AY153" s="17" t="s">
        <v>117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7" t="s">
        <v>83</v>
      </c>
      <c r="BK153" s="199">
        <f>ROUND(I153*H153,2)</f>
        <v>0</v>
      </c>
      <c r="BL153" s="17" t="s">
        <v>125</v>
      </c>
      <c r="BM153" s="198" t="s">
        <v>157</v>
      </c>
    </row>
    <row r="154" spans="1:65" s="2" customFormat="1" ht="11.25">
      <c r="A154" s="34"/>
      <c r="B154" s="35"/>
      <c r="C154" s="36"/>
      <c r="D154" s="200" t="s">
        <v>127</v>
      </c>
      <c r="E154" s="36"/>
      <c r="F154" s="201" t="s">
        <v>156</v>
      </c>
      <c r="G154" s="36"/>
      <c r="H154" s="36"/>
      <c r="I154" s="36"/>
      <c r="J154" s="36"/>
      <c r="K154" s="36"/>
      <c r="L154" s="39"/>
      <c r="M154" s="203"/>
      <c r="N154" s="20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127</v>
      </c>
      <c r="AU154" s="17" t="s">
        <v>85</v>
      </c>
    </row>
    <row r="155" spans="1:65" s="13" customFormat="1" ht="11.25">
      <c r="B155" s="205"/>
      <c r="C155" s="206"/>
      <c r="D155" s="200" t="s">
        <v>128</v>
      </c>
      <c r="E155" s="207" t="s">
        <v>1</v>
      </c>
      <c r="F155" s="208" t="s">
        <v>158</v>
      </c>
      <c r="G155" s="206"/>
      <c r="H155" s="207" t="s">
        <v>1</v>
      </c>
      <c r="I155" s="206"/>
      <c r="J155" s="206"/>
      <c r="K155" s="206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128</v>
      </c>
      <c r="AU155" s="214" t="s">
        <v>85</v>
      </c>
      <c r="AV155" s="13" t="s">
        <v>83</v>
      </c>
      <c r="AW155" s="13" t="s">
        <v>31</v>
      </c>
      <c r="AX155" s="13" t="s">
        <v>75</v>
      </c>
      <c r="AY155" s="214" t="s">
        <v>117</v>
      </c>
    </row>
    <row r="156" spans="1:65" s="14" customFormat="1" ht="11.25">
      <c r="B156" s="215"/>
      <c r="C156" s="216"/>
      <c r="D156" s="200" t="s">
        <v>128</v>
      </c>
      <c r="E156" s="217" t="s">
        <v>1</v>
      </c>
      <c r="F156" s="218" t="s">
        <v>159</v>
      </c>
      <c r="G156" s="216"/>
      <c r="H156" s="219">
        <v>12.5</v>
      </c>
      <c r="I156" s="216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128</v>
      </c>
      <c r="AU156" s="225" t="s">
        <v>85</v>
      </c>
      <c r="AV156" s="14" t="s">
        <v>85</v>
      </c>
      <c r="AW156" s="14" t="s">
        <v>31</v>
      </c>
      <c r="AX156" s="14" t="s">
        <v>75</v>
      </c>
      <c r="AY156" s="225" t="s">
        <v>117</v>
      </c>
    </row>
    <row r="157" spans="1:65" s="15" customFormat="1" ht="11.25">
      <c r="B157" s="226"/>
      <c r="C157" s="227"/>
      <c r="D157" s="200" t="s">
        <v>128</v>
      </c>
      <c r="E157" s="228" t="s">
        <v>1</v>
      </c>
      <c r="F157" s="229" t="s">
        <v>131</v>
      </c>
      <c r="G157" s="227"/>
      <c r="H157" s="230">
        <v>12.5</v>
      </c>
      <c r="I157" s="227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128</v>
      </c>
      <c r="AU157" s="236" t="s">
        <v>85</v>
      </c>
      <c r="AV157" s="15" t="s">
        <v>125</v>
      </c>
      <c r="AW157" s="15" t="s">
        <v>31</v>
      </c>
      <c r="AX157" s="15" t="s">
        <v>83</v>
      </c>
      <c r="AY157" s="236" t="s">
        <v>117</v>
      </c>
    </row>
    <row r="158" spans="1:65" s="13" customFormat="1" ht="11.25">
      <c r="B158" s="205"/>
      <c r="C158" s="206"/>
      <c r="D158" s="200" t="s">
        <v>128</v>
      </c>
      <c r="E158" s="207" t="s">
        <v>1</v>
      </c>
      <c r="F158" s="208" t="s">
        <v>132</v>
      </c>
      <c r="G158" s="206"/>
      <c r="H158" s="207" t="s">
        <v>1</v>
      </c>
      <c r="I158" s="206"/>
      <c r="J158" s="206"/>
      <c r="K158" s="206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128</v>
      </c>
      <c r="AU158" s="214" t="s">
        <v>85</v>
      </c>
      <c r="AV158" s="13" t="s">
        <v>83</v>
      </c>
      <c r="AW158" s="13" t="s">
        <v>31</v>
      </c>
      <c r="AX158" s="13" t="s">
        <v>75</v>
      </c>
      <c r="AY158" s="214" t="s">
        <v>117</v>
      </c>
    </row>
    <row r="159" spans="1:65" s="2" customFormat="1" ht="16.5" customHeight="1">
      <c r="A159" s="34"/>
      <c r="B159" s="35"/>
      <c r="C159" s="186" t="s">
        <v>160</v>
      </c>
      <c r="D159" s="186" t="s">
        <v>119</v>
      </c>
      <c r="E159" s="187" t="s">
        <v>161</v>
      </c>
      <c r="F159" s="188" t="s">
        <v>162</v>
      </c>
      <c r="G159" s="189" t="s">
        <v>150</v>
      </c>
      <c r="H159" s="190">
        <v>12.5</v>
      </c>
      <c r="I159" s="301"/>
      <c r="J159" s="192">
        <f>ROUND(I159*H159,2)</f>
        <v>0</v>
      </c>
      <c r="K159" s="188" t="s">
        <v>123</v>
      </c>
      <c r="L159" s="193"/>
      <c r="M159" s="194" t="s">
        <v>1</v>
      </c>
      <c r="N159" s="195" t="s">
        <v>40</v>
      </c>
      <c r="O159" s="71"/>
      <c r="P159" s="196">
        <f>O159*H159</f>
        <v>0</v>
      </c>
      <c r="Q159" s="196">
        <v>5.4850000000000003E-2</v>
      </c>
      <c r="R159" s="196">
        <f>Q159*H159</f>
        <v>0.68562500000000004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124</v>
      </c>
      <c r="AT159" s="198" t="s">
        <v>119</v>
      </c>
      <c r="AU159" s="198" t="s">
        <v>85</v>
      </c>
      <c r="AY159" s="17" t="s">
        <v>117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7" t="s">
        <v>83</v>
      </c>
      <c r="BK159" s="199">
        <f>ROUND(I159*H159,2)</f>
        <v>0</v>
      </c>
      <c r="BL159" s="17" t="s">
        <v>125</v>
      </c>
      <c r="BM159" s="198" t="s">
        <v>163</v>
      </c>
    </row>
    <row r="160" spans="1:65" s="2" customFormat="1" ht="11.25">
      <c r="A160" s="34"/>
      <c r="B160" s="35"/>
      <c r="C160" s="36"/>
      <c r="D160" s="200" t="s">
        <v>127</v>
      </c>
      <c r="E160" s="36"/>
      <c r="F160" s="201" t="s">
        <v>162</v>
      </c>
      <c r="G160" s="36"/>
      <c r="H160" s="36"/>
      <c r="I160" s="36"/>
      <c r="J160" s="36"/>
      <c r="K160" s="36"/>
      <c r="L160" s="39"/>
      <c r="M160" s="203"/>
      <c r="N160" s="20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127</v>
      </c>
      <c r="AU160" s="17" t="s">
        <v>85</v>
      </c>
    </row>
    <row r="161" spans="1:65" s="13" customFormat="1" ht="11.25">
      <c r="B161" s="205"/>
      <c r="C161" s="206"/>
      <c r="D161" s="200" t="s">
        <v>128</v>
      </c>
      <c r="E161" s="207" t="s">
        <v>1</v>
      </c>
      <c r="F161" s="208" t="s">
        <v>158</v>
      </c>
      <c r="G161" s="206"/>
      <c r="H161" s="207" t="s">
        <v>1</v>
      </c>
      <c r="I161" s="206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128</v>
      </c>
      <c r="AU161" s="214" t="s">
        <v>85</v>
      </c>
      <c r="AV161" s="13" t="s">
        <v>83</v>
      </c>
      <c r="AW161" s="13" t="s">
        <v>31</v>
      </c>
      <c r="AX161" s="13" t="s">
        <v>75</v>
      </c>
      <c r="AY161" s="214" t="s">
        <v>117</v>
      </c>
    </row>
    <row r="162" spans="1:65" s="14" customFormat="1" ht="11.25">
      <c r="B162" s="215"/>
      <c r="C162" s="216"/>
      <c r="D162" s="200" t="s">
        <v>128</v>
      </c>
      <c r="E162" s="217" t="s">
        <v>1</v>
      </c>
      <c r="F162" s="218" t="s">
        <v>159</v>
      </c>
      <c r="G162" s="216"/>
      <c r="H162" s="219">
        <v>12.5</v>
      </c>
      <c r="I162" s="216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128</v>
      </c>
      <c r="AU162" s="225" t="s">
        <v>85</v>
      </c>
      <c r="AV162" s="14" t="s">
        <v>85</v>
      </c>
      <c r="AW162" s="14" t="s">
        <v>31</v>
      </c>
      <c r="AX162" s="14" t="s">
        <v>75</v>
      </c>
      <c r="AY162" s="225" t="s">
        <v>117</v>
      </c>
    </row>
    <row r="163" spans="1:65" s="15" customFormat="1" ht="11.25">
      <c r="B163" s="226"/>
      <c r="C163" s="227"/>
      <c r="D163" s="200" t="s">
        <v>128</v>
      </c>
      <c r="E163" s="228" t="s">
        <v>1</v>
      </c>
      <c r="F163" s="229" t="s">
        <v>131</v>
      </c>
      <c r="G163" s="227"/>
      <c r="H163" s="230">
        <v>12.5</v>
      </c>
      <c r="I163" s="227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128</v>
      </c>
      <c r="AU163" s="236" t="s">
        <v>85</v>
      </c>
      <c r="AV163" s="15" t="s">
        <v>125</v>
      </c>
      <c r="AW163" s="15" t="s">
        <v>31</v>
      </c>
      <c r="AX163" s="15" t="s">
        <v>83</v>
      </c>
      <c r="AY163" s="236" t="s">
        <v>117</v>
      </c>
    </row>
    <row r="164" spans="1:65" s="13" customFormat="1" ht="11.25">
      <c r="B164" s="205"/>
      <c r="C164" s="206"/>
      <c r="D164" s="200" t="s">
        <v>128</v>
      </c>
      <c r="E164" s="207" t="s">
        <v>1</v>
      </c>
      <c r="F164" s="208" t="s">
        <v>132</v>
      </c>
      <c r="G164" s="206"/>
      <c r="H164" s="207" t="s">
        <v>1</v>
      </c>
      <c r="I164" s="206"/>
      <c r="J164" s="206"/>
      <c r="K164" s="206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128</v>
      </c>
      <c r="AU164" s="214" t="s">
        <v>85</v>
      </c>
      <c r="AV164" s="13" t="s">
        <v>83</v>
      </c>
      <c r="AW164" s="13" t="s">
        <v>31</v>
      </c>
      <c r="AX164" s="13" t="s">
        <v>75</v>
      </c>
      <c r="AY164" s="214" t="s">
        <v>117</v>
      </c>
    </row>
    <row r="165" spans="1:65" s="12" customFormat="1" ht="22.9" customHeight="1">
      <c r="B165" s="170"/>
      <c r="C165" s="171"/>
      <c r="D165" s="172" t="s">
        <v>74</v>
      </c>
      <c r="E165" s="184" t="s">
        <v>85</v>
      </c>
      <c r="F165" s="184" t="s">
        <v>164</v>
      </c>
      <c r="G165" s="171"/>
      <c r="H165" s="171"/>
      <c r="I165" s="174"/>
      <c r="J165" s="185">
        <f>BK165</f>
        <v>0</v>
      </c>
      <c r="K165" s="171"/>
      <c r="L165" s="176"/>
      <c r="M165" s="177"/>
      <c r="N165" s="178"/>
      <c r="O165" s="178"/>
      <c r="P165" s="179">
        <f>SUM(P166:P194)</f>
        <v>0</v>
      </c>
      <c r="Q165" s="178"/>
      <c r="R165" s="179">
        <f>SUM(R166:R194)</f>
        <v>3505.7268999999997</v>
      </c>
      <c r="S165" s="178"/>
      <c r="T165" s="180">
        <f>SUM(T166:T194)</f>
        <v>0</v>
      </c>
      <c r="AR165" s="181" t="s">
        <v>83</v>
      </c>
      <c r="AT165" s="182" t="s">
        <v>74</v>
      </c>
      <c r="AU165" s="182" t="s">
        <v>83</v>
      </c>
      <c r="AY165" s="181" t="s">
        <v>117</v>
      </c>
      <c r="BK165" s="183">
        <f>SUM(BK166:BK194)</f>
        <v>0</v>
      </c>
    </row>
    <row r="166" spans="1:65" s="2" customFormat="1" ht="16.5" customHeight="1">
      <c r="A166" s="34"/>
      <c r="B166" s="35"/>
      <c r="C166" s="186" t="s">
        <v>124</v>
      </c>
      <c r="D166" s="186" t="s">
        <v>119</v>
      </c>
      <c r="E166" s="187" t="s">
        <v>165</v>
      </c>
      <c r="F166" s="188" t="s">
        <v>166</v>
      </c>
      <c r="G166" s="189" t="s">
        <v>167</v>
      </c>
      <c r="H166" s="190">
        <v>3256.56</v>
      </c>
      <c r="I166" s="191"/>
      <c r="J166" s="192">
        <f>ROUND(I166*H166,2)</f>
        <v>0</v>
      </c>
      <c r="K166" s="188" t="s">
        <v>123</v>
      </c>
      <c r="L166" s="193"/>
      <c r="M166" s="194" t="s">
        <v>1</v>
      </c>
      <c r="N166" s="195" t="s">
        <v>40</v>
      </c>
      <c r="O166" s="71"/>
      <c r="P166" s="196">
        <f>O166*H166</f>
        <v>0</v>
      </c>
      <c r="Q166" s="196">
        <v>1</v>
      </c>
      <c r="R166" s="196">
        <f>Q166*H166</f>
        <v>3256.56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124</v>
      </c>
      <c r="AT166" s="198" t="s">
        <v>119</v>
      </c>
      <c r="AU166" s="198" t="s">
        <v>85</v>
      </c>
      <c r="AY166" s="17" t="s">
        <v>117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7" t="s">
        <v>83</v>
      </c>
      <c r="BK166" s="199">
        <f>ROUND(I166*H166,2)</f>
        <v>0</v>
      </c>
      <c r="BL166" s="17" t="s">
        <v>125</v>
      </c>
      <c r="BM166" s="198" t="s">
        <v>168</v>
      </c>
    </row>
    <row r="167" spans="1:65" s="2" customFormat="1" ht="11.25">
      <c r="A167" s="34"/>
      <c r="B167" s="35"/>
      <c r="C167" s="36"/>
      <c r="D167" s="200" t="s">
        <v>127</v>
      </c>
      <c r="E167" s="36"/>
      <c r="F167" s="201" t="s">
        <v>166</v>
      </c>
      <c r="G167" s="36"/>
      <c r="H167" s="36"/>
      <c r="I167" s="202"/>
      <c r="J167" s="36"/>
      <c r="K167" s="36"/>
      <c r="L167" s="39"/>
      <c r="M167" s="203"/>
      <c r="N167" s="204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127</v>
      </c>
      <c r="AU167" s="17" t="s">
        <v>85</v>
      </c>
    </row>
    <row r="168" spans="1:65" s="14" customFormat="1" ht="11.25">
      <c r="B168" s="215"/>
      <c r="C168" s="216"/>
      <c r="D168" s="200" t="s">
        <v>128</v>
      </c>
      <c r="E168" s="217" t="s">
        <v>1</v>
      </c>
      <c r="F168" s="218" t="s">
        <v>169</v>
      </c>
      <c r="G168" s="216"/>
      <c r="H168" s="219">
        <v>225.36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128</v>
      </c>
      <c r="AU168" s="225" t="s">
        <v>85</v>
      </c>
      <c r="AV168" s="14" t="s">
        <v>85</v>
      </c>
      <c r="AW168" s="14" t="s">
        <v>31</v>
      </c>
      <c r="AX168" s="14" t="s">
        <v>75</v>
      </c>
      <c r="AY168" s="225" t="s">
        <v>117</v>
      </c>
    </row>
    <row r="169" spans="1:65" s="14" customFormat="1" ht="11.25">
      <c r="B169" s="215"/>
      <c r="C169" s="216"/>
      <c r="D169" s="200" t="s">
        <v>128</v>
      </c>
      <c r="E169" s="217" t="s">
        <v>1</v>
      </c>
      <c r="F169" s="218" t="s">
        <v>170</v>
      </c>
      <c r="G169" s="216"/>
      <c r="H169" s="219">
        <v>3031.2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128</v>
      </c>
      <c r="AU169" s="225" t="s">
        <v>85</v>
      </c>
      <c r="AV169" s="14" t="s">
        <v>85</v>
      </c>
      <c r="AW169" s="14" t="s">
        <v>31</v>
      </c>
      <c r="AX169" s="14" t="s">
        <v>75</v>
      </c>
      <c r="AY169" s="225" t="s">
        <v>117</v>
      </c>
    </row>
    <row r="170" spans="1:65" s="15" customFormat="1" ht="11.25">
      <c r="B170" s="226"/>
      <c r="C170" s="227"/>
      <c r="D170" s="200" t="s">
        <v>128</v>
      </c>
      <c r="E170" s="228" t="s">
        <v>1</v>
      </c>
      <c r="F170" s="229" t="s">
        <v>131</v>
      </c>
      <c r="G170" s="227"/>
      <c r="H170" s="230">
        <v>3256.56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128</v>
      </c>
      <c r="AU170" s="236" t="s">
        <v>85</v>
      </c>
      <c r="AV170" s="15" t="s">
        <v>125</v>
      </c>
      <c r="AW170" s="15" t="s">
        <v>31</v>
      </c>
      <c r="AX170" s="15" t="s">
        <v>83</v>
      </c>
      <c r="AY170" s="236" t="s">
        <v>117</v>
      </c>
    </row>
    <row r="171" spans="1:65" s="2" customFormat="1" ht="24">
      <c r="A171" s="34"/>
      <c r="B171" s="35"/>
      <c r="C171" s="186" t="s">
        <v>171</v>
      </c>
      <c r="D171" s="186" t="s">
        <v>119</v>
      </c>
      <c r="E171" s="187" t="s">
        <v>172</v>
      </c>
      <c r="F171" s="188" t="s">
        <v>173</v>
      </c>
      <c r="G171" s="189" t="s">
        <v>150</v>
      </c>
      <c r="H171" s="190">
        <v>2558</v>
      </c>
      <c r="I171" s="191"/>
      <c r="J171" s="192">
        <f>ROUND(I171*H171,2)</f>
        <v>0</v>
      </c>
      <c r="K171" s="188" t="s">
        <v>1</v>
      </c>
      <c r="L171" s="193"/>
      <c r="M171" s="194" t="s">
        <v>1</v>
      </c>
      <c r="N171" s="195" t="s">
        <v>40</v>
      </c>
      <c r="O171" s="71"/>
      <c r="P171" s="196">
        <f>O171*H171</f>
        <v>0</v>
      </c>
      <c r="Q171" s="196">
        <v>6.003E-2</v>
      </c>
      <c r="R171" s="196">
        <f>Q171*H171</f>
        <v>153.55673999999999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124</v>
      </c>
      <c r="AT171" s="198" t="s">
        <v>119</v>
      </c>
      <c r="AU171" s="198" t="s">
        <v>85</v>
      </c>
      <c r="AY171" s="17" t="s">
        <v>117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83</v>
      </c>
      <c r="BK171" s="199">
        <f>ROUND(I171*H171,2)</f>
        <v>0</v>
      </c>
      <c r="BL171" s="17" t="s">
        <v>125</v>
      </c>
      <c r="BM171" s="198" t="s">
        <v>174</v>
      </c>
    </row>
    <row r="172" spans="1:65" s="2" customFormat="1" ht="19.5">
      <c r="A172" s="34"/>
      <c r="B172" s="35"/>
      <c r="C172" s="36"/>
      <c r="D172" s="200" t="s">
        <v>127</v>
      </c>
      <c r="E172" s="36"/>
      <c r="F172" s="201" t="s">
        <v>173</v>
      </c>
      <c r="G172" s="36"/>
      <c r="H172" s="36"/>
      <c r="I172" s="202"/>
      <c r="J172" s="36"/>
      <c r="K172" s="36"/>
      <c r="L172" s="39"/>
      <c r="M172" s="203"/>
      <c r="N172" s="20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127</v>
      </c>
      <c r="AU172" s="17" t="s">
        <v>85</v>
      </c>
    </row>
    <row r="173" spans="1:65" s="2" customFormat="1" ht="19.5">
      <c r="A173" s="34"/>
      <c r="B173" s="35"/>
      <c r="C173" s="36"/>
      <c r="D173" s="200" t="s">
        <v>175</v>
      </c>
      <c r="E173" s="36"/>
      <c r="F173" s="237" t="s">
        <v>176</v>
      </c>
      <c r="G173" s="36"/>
      <c r="H173" s="36"/>
      <c r="I173" s="202"/>
      <c r="J173" s="36"/>
      <c r="K173" s="36"/>
      <c r="L173" s="39"/>
      <c r="M173" s="203"/>
      <c r="N173" s="204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175</v>
      </c>
      <c r="AU173" s="17" t="s">
        <v>85</v>
      </c>
    </row>
    <row r="174" spans="1:65" s="14" customFormat="1" ht="11.25">
      <c r="B174" s="215"/>
      <c r="C174" s="216"/>
      <c r="D174" s="200" t="s">
        <v>128</v>
      </c>
      <c r="E174" s="217" t="s">
        <v>1</v>
      </c>
      <c r="F174" s="218" t="s">
        <v>177</v>
      </c>
      <c r="G174" s="216"/>
      <c r="H174" s="219">
        <v>1194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128</v>
      </c>
      <c r="AU174" s="225" t="s">
        <v>85</v>
      </c>
      <c r="AV174" s="14" t="s">
        <v>85</v>
      </c>
      <c r="AW174" s="14" t="s">
        <v>31</v>
      </c>
      <c r="AX174" s="14" t="s">
        <v>75</v>
      </c>
      <c r="AY174" s="225" t="s">
        <v>117</v>
      </c>
    </row>
    <row r="175" spans="1:65" s="14" customFormat="1" ht="11.25">
      <c r="B175" s="215"/>
      <c r="C175" s="216"/>
      <c r="D175" s="200" t="s">
        <v>128</v>
      </c>
      <c r="E175" s="217" t="s">
        <v>1</v>
      </c>
      <c r="F175" s="218" t="s">
        <v>178</v>
      </c>
      <c r="G175" s="216"/>
      <c r="H175" s="219">
        <v>682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128</v>
      </c>
      <c r="AU175" s="225" t="s">
        <v>85</v>
      </c>
      <c r="AV175" s="14" t="s">
        <v>85</v>
      </c>
      <c r="AW175" s="14" t="s">
        <v>31</v>
      </c>
      <c r="AX175" s="14" t="s">
        <v>75</v>
      </c>
      <c r="AY175" s="225" t="s">
        <v>117</v>
      </c>
    </row>
    <row r="176" spans="1:65" s="14" customFormat="1" ht="11.25">
      <c r="B176" s="215"/>
      <c r="C176" s="216"/>
      <c r="D176" s="200" t="s">
        <v>128</v>
      </c>
      <c r="E176" s="217" t="s">
        <v>1</v>
      </c>
      <c r="F176" s="218" t="s">
        <v>179</v>
      </c>
      <c r="G176" s="216"/>
      <c r="H176" s="219">
        <v>682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128</v>
      </c>
      <c r="AU176" s="225" t="s">
        <v>85</v>
      </c>
      <c r="AV176" s="14" t="s">
        <v>85</v>
      </c>
      <c r="AW176" s="14" t="s">
        <v>31</v>
      </c>
      <c r="AX176" s="14" t="s">
        <v>75</v>
      </c>
      <c r="AY176" s="225" t="s">
        <v>117</v>
      </c>
    </row>
    <row r="177" spans="1:65" s="15" customFormat="1" ht="11.25">
      <c r="B177" s="226"/>
      <c r="C177" s="227"/>
      <c r="D177" s="200" t="s">
        <v>128</v>
      </c>
      <c r="E177" s="228" t="s">
        <v>1</v>
      </c>
      <c r="F177" s="229" t="s">
        <v>131</v>
      </c>
      <c r="G177" s="227"/>
      <c r="H177" s="230">
        <v>2558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128</v>
      </c>
      <c r="AU177" s="236" t="s">
        <v>85</v>
      </c>
      <c r="AV177" s="15" t="s">
        <v>125</v>
      </c>
      <c r="AW177" s="15" t="s">
        <v>31</v>
      </c>
      <c r="AX177" s="15" t="s">
        <v>83</v>
      </c>
      <c r="AY177" s="236" t="s">
        <v>117</v>
      </c>
    </row>
    <row r="178" spans="1:65" s="2" customFormat="1" ht="24">
      <c r="A178" s="34"/>
      <c r="B178" s="35"/>
      <c r="C178" s="186" t="s">
        <v>180</v>
      </c>
      <c r="D178" s="186" t="s">
        <v>119</v>
      </c>
      <c r="E178" s="187" t="s">
        <v>181</v>
      </c>
      <c r="F178" s="188" t="s">
        <v>182</v>
      </c>
      <c r="G178" s="189" t="s">
        <v>150</v>
      </c>
      <c r="H178" s="190">
        <v>1588</v>
      </c>
      <c r="I178" s="191"/>
      <c r="J178" s="192">
        <f>ROUND(I178*H178,2)</f>
        <v>0</v>
      </c>
      <c r="K178" s="188" t="s">
        <v>1</v>
      </c>
      <c r="L178" s="193"/>
      <c r="M178" s="194" t="s">
        <v>1</v>
      </c>
      <c r="N178" s="195" t="s">
        <v>40</v>
      </c>
      <c r="O178" s="71"/>
      <c r="P178" s="196">
        <f>O178*H178</f>
        <v>0</v>
      </c>
      <c r="Q178" s="196">
        <v>6.003E-2</v>
      </c>
      <c r="R178" s="196">
        <f>Q178*H178</f>
        <v>95.327640000000002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124</v>
      </c>
      <c r="AT178" s="198" t="s">
        <v>119</v>
      </c>
      <c r="AU178" s="198" t="s">
        <v>85</v>
      </c>
      <c r="AY178" s="17" t="s">
        <v>117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7" t="s">
        <v>83</v>
      </c>
      <c r="BK178" s="199">
        <f>ROUND(I178*H178,2)</f>
        <v>0</v>
      </c>
      <c r="BL178" s="17" t="s">
        <v>125</v>
      </c>
      <c r="BM178" s="198" t="s">
        <v>183</v>
      </c>
    </row>
    <row r="179" spans="1:65" s="2" customFormat="1" ht="19.5">
      <c r="A179" s="34"/>
      <c r="B179" s="35"/>
      <c r="C179" s="36"/>
      <c r="D179" s="200" t="s">
        <v>127</v>
      </c>
      <c r="E179" s="36"/>
      <c r="F179" s="201" t="s">
        <v>182</v>
      </c>
      <c r="G179" s="36"/>
      <c r="H179" s="36"/>
      <c r="I179" s="202"/>
      <c r="J179" s="36"/>
      <c r="K179" s="36"/>
      <c r="L179" s="39"/>
      <c r="M179" s="203"/>
      <c r="N179" s="204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127</v>
      </c>
      <c r="AU179" s="17" t="s">
        <v>85</v>
      </c>
    </row>
    <row r="180" spans="1:65" s="2" customFormat="1" ht="19.5">
      <c r="A180" s="34"/>
      <c r="B180" s="35"/>
      <c r="C180" s="36"/>
      <c r="D180" s="200" t="s">
        <v>175</v>
      </c>
      <c r="E180" s="36"/>
      <c r="F180" s="237" t="s">
        <v>176</v>
      </c>
      <c r="G180" s="36"/>
      <c r="H180" s="36"/>
      <c r="I180" s="202"/>
      <c r="J180" s="36"/>
      <c r="K180" s="36"/>
      <c r="L180" s="39"/>
      <c r="M180" s="203"/>
      <c r="N180" s="204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175</v>
      </c>
      <c r="AU180" s="17" t="s">
        <v>85</v>
      </c>
    </row>
    <row r="181" spans="1:65" s="13" customFormat="1" ht="11.25">
      <c r="B181" s="205"/>
      <c r="C181" s="206"/>
      <c r="D181" s="200" t="s">
        <v>128</v>
      </c>
      <c r="E181" s="207" t="s">
        <v>1</v>
      </c>
      <c r="F181" s="208" t="s">
        <v>184</v>
      </c>
      <c r="G181" s="206"/>
      <c r="H181" s="207" t="s">
        <v>1</v>
      </c>
      <c r="I181" s="209"/>
      <c r="J181" s="206"/>
      <c r="K181" s="206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128</v>
      </c>
      <c r="AU181" s="214" t="s">
        <v>85</v>
      </c>
      <c r="AV181" s="13" t="s">
        <v>83</v>
      </c>
      <c r="AW181" s="13" t="s">
        <v>31</v>
      </c>
      <c r="AX181" s="13" t="s">
        <v>75</v>
      </c>
      <c r="AY181" s="214" t="s">
        <v>117</v>
      </c>
    </row>
    <row r="182" spans="1:65" s="14" customFormat="1" ht="11.25">
      <c r="B182" s="215"/>
      <c r="C182" s="216"/>
      <c r="D182" s="200" t="s">
        <v>128</v>
      </c>
      <c r="E182" s="217" t="s">
        <v>1</v>
      </c>
      <c r="F182" s="218" t="s">
        <v>185</v>
      </c>
      <c r="G182" s="216"/>
      <c r="H182" s="219">
        <v>442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128</v>
      </c>
      <c r="AU182" s="225" t="s">
        <v>85</v>
      </c>
      <c r="AV182" s="14" t="s">
        <v>85</v>
      </c>
      <c r="AW182" s="14" t="s">
        <v>31</v>
      </c>
      <c r="AX182" s="14" t="s">
        <v>75</v>
      </c>
      <c r="AY182" s="225" t="s">
        <v>117</v>
      </c>
    </row>
    <row r="183" spans="1:65" s="14" customFormat="1" ht="11.25">
      <c r="B183" s="215"/>
      <c r="C183" s="216"/>
      <c r="D183" s="200" t="s">
        <v>128</v>
      </c>
      <c r="E183" s="217" t="s">
        <v>1</v>
      </c>
      <c r="F183" s="218" t="s">
        <v>186</v>
      </c>
      <c r="G183" s="216"/>
      <c r="H183" s="219">
        <v>1146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128</v>
      </c>
      <c r="AU183" s="225" t="s">
        <v>85</v>
      </c>
      <c r="AV183" s="14" t="s">
        <v>85</v>
      </c>
      <c r="AW183" s="14" t="s">
        <v>31</v>
      </c>
      <c r="AX183" s="14" t="s">
        <v>75</v>
      </c>
      <c r="AY183" s="225" t="s">
        <v>117</v>
      </c>
    </row>
    <row r="184" spans="1:65" s="15" customFormat="1" ht="11.25">
      <c r="B184" s="226"/>
      <c r="C184" s="227"/>
      <c r="D184" s="200" t="s">
        <v>128</v>
      </c>
      <c r="E184" s="228" t="s">
        <v>1</v>
      </c>
      <c r="F184" s="229" t="s">
        <v>131</v>
      </c>
      <c r="G184" s="227"/>
      <c r="H184" s="230">
        <v>1588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128</v>
      </c>
      <c r="AU184" s="236" t="s">
        <v>85</v>
      </c>
      <c r="AV184" s="15" t="s">
        <v>125</v>
      </c>
      <c r="AW184" s="15" t="s">
        <v>31</v>
      </c>
      <c r="AX184" s="15" t="s">
        <v>83</v>
      </c>
      <c r="AY184" s="236" t="s">
        <v>117</v>
      </c>
    </row>
    <row r="185" spans="1:65" s="2" customFormat="1" ht="16.5" customHeight="1">
      <c r="A185" s="34"/>
      <c r="B185" s="35"/>
      <c r="C185" s="186" t="s">
        <v>187</v>
      </c>
      <c r="D185" s="186" t="s">
        <v>119</v>
      </c>
      <c r="E185" s="187" t="s">
        <v>188</v>
      </c>
      <c r="F185" s="188" t="s">
        <v>189</v>
      </c>
      <c r="G185" s="189" t="s">
        <v>122</v>
      </c>
      <c r="H185" s="190">
        <v>14</v>
      </c>
      <c r="I185" s="191"/>
      <c r="J185" s="192">
        <f>ROUND(I185*H185,2)</f>
        <v>0</v>
      </c>
      <c r="K185" s="188" t="s">
        <v>123</v>
      </c>
      <c r="L185" s="193"/>
      <c r="M185" s="194" t="s">
        <v>1</v>
      </c>
      <c r="N185" s="195" t="s">
        <v>40</v>
      </c>
      <c r="O185" s="71"/>
      <c r="P185" s="196">
        <f>O185*H185</f>
        <v>0</v>
      </c>
      <c r="Q185" s="196">
        <v>1.004E-2</v>
      </c>
      <c r="R185" s="196">
        <f>Q185*H185</f>
        <v>0.14056000000000002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124</v>
      </c>
      <c r="AT185" s="198" t="s">
        <v>119</v>
      </c>
      <c r="AU185" s="198" t="s">
        <v>85</v>
      </c>
      <c r="AY185" s="17" t="s">
        <v>117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7" t="s">
        <v>83</v>
      </c>
      <c r="BK185" s="199">
        <f>ROUND(I185*H185,2)</f>
        <v>0</v>
      </c>
      <c r="BL185" s="17" t="s">
        <v>125</v>
      </c>
      <c r="BM185" s="198" t="s">
        <v>190</v>
      </c>
    </row>
    <row r="186" spans="1:65" s="2" customFormat="1" ht="11.25">
      <c r="A186" s="34"/>
      <c r="B186" s="35"/>
      <c r="C186" s="36"/>
      <c r="D186" s="200" t="s">
        <v>127</v>
      </c>
      <c r="E186" s="36"/>
      <c r="F186" s="201" t="s">
        <v>189</v>
      </c>
      <c r="G186" s="36"/>
      <c r="H186" s="36"/>
      <c r="I186" s="202"/>
      <c r="J186" s="36"/>
      <c r="K186" s="36"/>
      <c r="L186" s="39"/>
      <c r="M186" s="203"/>
      <c r="N186" s="204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127</v>
      </c>
      <c r="AU186" s="17" t="s">
        <v>85</v>
      </c>
    </row>
    <row r="187" spans="1:65" s="13" customFormat="1" ht="11.25">
      <c r="B187" s="205"/>
      <c r="C187" s="206"/>
      <c r="D187" s="200" t="s">
        <v>128</v>
      </c>
      <c r="E187" s="207" t="s">
        <v>1</v>
      </c>
      <c r="F187" s="208" t="s">
        <v>191</v>
      </c>
      <c r="G187" s="206"/>
      <c r="H187" s="207" t="s">
        <v>1</v>
      </c>
      <c r="I187" s="209"/>
      <c r="J187" s="206"/>
      <c r="K187" s="206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128</v>
      </c>
      <c r="AU187" s="214" t="s">
        <v>85</v>
      </c>
      <c r="AV187" s="13" t="s">
        <v>83</v>
      </c>
      <c r="AW187" s="13" t="s">
        <v>31</v>
      </c>
      <c r="AX187" s="13" t="s">
        <v>75</v>
      </c>
      <c r="AY187" s="214" t="s">
        <v>117</v>
      </c>
    </row>
    <row r="188" spans="1:65" s="14" customFormat="1" ht="11.25">
      <c r="B188" s="215"/>
      <c r="C188" s="216"/>
      <c r="D188" s="200" t="s">
        <v>128</v>
      </c>
      <c r="E188" s="217" t="s">
        <v>1</v>
      </c>
      <c r="F188" s="218" t="s">
        <v>192</v>
      </c>
      <c r="G188" s="216"/>
      <c r="H188" s="219">
        <v>14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128</v>
      </c>
      <c r="AU188" s="225" t="s">
        <v>85</v>
      </c>
      <c r="AV188" s="14" t="s">
        <v>85</v>
      </c>
      <c r="AW188" s="14" t="s">
        <v>31</v>
      </c>
      <c r="AX188" s="14" t="s">
        <v>75</v>
      </c>
      <c r="AY188" s="225" t="s">
        <v>117</v>
      </c>
    </row>
    <row r="189" spans="1:65" s="15" customFormat="1" ht="11.25">
      <c r="B189" s="226"/>
      <c r="C189" s="227"/>
      <c r="D189" s="200" t="s">
        <v>128</v>
      </c>
      <c r="E189" s="228" t="s">
        <v>1</v>
      </c>
      <c r="F189" s="229" t="s">
        <v>131</v>
      </c>
      <c r="G189" s="227"/>
      <c r="H189" s="230">
        <v>14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128</v>
      </c>
      <c r="AU189" s="236" t="s">
        <v>85</v>
      </c>
      <c r="AV189" s="15" t="s">
        <v>125</v>
      </c>
      <c r="AW189" s="15" t="s">
        <v>31</v>
      </c>
      <c r="AX189" s="15" t="s">
        <v>83</v>
      </c>
      <c r="AY189" s="236" t="s">
        <v>117</v>
      </c>
    </row>
    <row r="190" spans="1:65" s="2" customFormat="1" ht="16.5" customHeight="1">
      <c r="A190" s="34"/>
      <c r="B190" s="35"/>
      <c r="C190" s="186" t="s">
        <v>193</v>
      </c>
      <c r="D190" s="186" t="s">
        <v>119</v>
      </c>
      <c r="E190" s="187" t="s">
        <v>194</v>
      </c>
      <c r="F190" s="188" t="s">
        <v>195</v>
      </c>
      <c r="G190" s="189" t="s">
        <v>122</v>
      </c>
      <c r="H190" s="190">
        <v>14</v>
      </c>
      <c r="I190" s="191"/>
      <c r="J190" s="192">
        <f>ROUND(I190*H190,2)</f>
        <v>0</v>
      </c>
      <c r="K190" s="188" t="s">
        <v>123</v>
      </c>
      <c r="L190" s="193"/>
      <c r="M190" s="194" t="s">
        <v>1</v>
      </c>
      <c r="N190" s="195" t="s">
        <v>40</v>
      </c>
      <c r="O190" s="71"/>
      <c r="P190" s="196">
        <f>O190*H190</f>
        <v>0</v>
      </c>
      <c r="Q190" s="196">
        <v>1.014E-2</v>
      </c>
      <c r="R190" s="196">
        <f>Q190*H190</f>
        <v>0.14196</v>
      </c>
      <c r="S190" s="196">
        <v>0</v>
      </c>
      <c r="T190" s="19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8" t="s">
        <v>124</v>
      </c>
      <c r="AT190" s="198" t="s">
        <v>119</v>
      </c>
      <c r="AU190" s="198" t="s">
        <v>85</v>
      </c>
      <c r="AY190" s="17" t="s">
        <v>117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7" t="s">
        <v>83</v>
      </c>
      <c r="BK190" s="199">
        <f>ROUND(I190*H190,2)</f>
        <v>0</v>
      </c>
      <c r="BL190" s="17" t="s">
        <v>125</v>
      </c>
      <c r="BM190" s="198" t="s">
        <v>196</v>
      </c>
    </row>
    <row r="191" spans="1:65" s="2" customFormat="1" ht="11.25">
      <c r="A191" s="34"/>
      <c r="B191" s="35"/>
      <c r="C191" s="36"/>
      <c r="D191" s="200" t="s">
        <v>127</v>
      </c>
      <c r="E191" s="36"/>
      <c r="F191" s="201" t="s">
        <v>195</v>
      </c>
      <c r="G191" s="36"/>
      <c r="H191" s="36"/>
      <c r="I191" s="202"/>
      <c r="J191" s="36"/>
      <c r="K191" s="36"/>
      <c r="L191" s="39"/>
      <c r="M191" s="203"/>
      <c r="N191" s="20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127</v>
      </c>
      <c r="AU191" s="17" t="s">
        <v>85</v>
      </c>
    </row>
    <row r="192" spans="1:65" s="13" customFormat="1" ht="11.25">
      <c r="B192" s="205"/>
      <c r="C192" s="206"/>
      <c r="D192" s="200" t="s">
        <v>128</v>
      </c>
      <c r="E192" s="207" t="s">
        <v>1</v>
      </c>
      <c r="F192" s="208" t="s">
        <v>197</v>
      </c>
      <c r="G192" s="206"/>
      <c r="H192" s="207" t="s">
        <v>1</v>
      </c>
      <c r="I192" s="209"/>
      <c r="J192" s="206"/>
      <c r="K192" s="206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128</v>
      </c>
      <c r="AU192" s="214" t="s">
        <v>85</v>
      </c>
      <c r="AV192" s="13" t="s">
        <v>83</v>
      </c>
      <c r="AW192" s="13" t="s">
        <v>31</v>
      </c>
      <c r="AX192" s="13" t="s">
        <v>75</v>
      </c>
      <c r="AY192" s="214" t="s">
        <v>117</v>
      </c>
    </row>
    <row r="193" spans="1:65" s="14" customFormat="1" ht="11.25">
      <c r="B193" s="215"/>
      <c r="C193" s="216"/>
      <c r="D193" s="200" t="s">
        <v>128</v>
      </c>
      <c r="E193" s="217" t="s">
        <v>1</v>
      </c>
      <c r="F193" s="218" t="s">
        <v>192</v>
      </c>
      <c r="G193" s="216"/>
      <c r="H193" s="219">
        <v>14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128</v>
      </c>
      <c r="AU193" s="225" t="s">
        <v>85</v>
      </c>
      <c r="AV193" s="14" t="s">
        <v>85</v>
      </c>
      <c r="AW193" s="14" t="s">
        <v>31</v>
      </c>
      <c r="AX193" s="14" t="s">
        <v>75</v>
      </c>
      <c r="AY193" s="225" t="s">
        <v>117</v>
      </c>
    </row>
    <row r="194" spans="1:65" s="15" customFormat="1" ht="11.25">
      <c r="B194" s="226"/>
      <c r="C194" s="227"/>
      <c r="D194" s="200" t="s">
        <v>128</v>
      </c>
      <c r="E194" s="228" t="s">
        <v>1</v>
      </c>
      <c r="F194" s="229" t="s">
        <v>131</v>
      </c>
      <c r="G194" s="227"/>
      <c r="H194" s="230">
        <v>14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128</v>
      </c>
      <c r="AU194" s="236" t="s">
        <v>85</v>
      </c>
      <c r="AV194" s="15" t="s">
        <v>125</v>
      </c>
      <c r="AW194" s="15" t="s">
        <v>31</v>
      </c>
      <c r="AX194" s="15" t="s">
        <v>83</v>
      </c>
      <c r="AY194" s="236" t="s">
        <v>117</v>
      </c>
    </row>
    <row r="195" spans="1:65" s="12" customFormat="1" ht="22.9" customHeight="1">
      <c r="B195" s="170"/>
      <c r="C195" s="171"/>
      <c r="D195" s="172" t="s">
        <v>74</v>
      </c>
      <c r="E195" s="184" t="s">
        <v>147</v>
      </c>
      <c r="F195" s="184" t="s">
        <v>198</v>
      </c>
      <c r="G195" s="171"/>
      <c r="H195" s="171"/>
      <c r="I195" s="174"/>
      <c r="J195" s="185">
        <f>BK195</f>
        <v>0</v>
      </c>
      <c r="K195" s="171"/>
      <c r="L195" s="176"/>
      <c r="M195" s="177"/>
      <c r="N195" s="178"/>
      <c r="O195" s="178"/>
      <c r="P195" s="179">
        <f>SUM(P196:P273)</f>
        <v>0</v>
      </c>
      <c r="Q195" s="178"/>
      <c r="R195" s="179">
        <f>SUM(R196:R273)</f>
        <v>0</v>
      </c>
      <c r="S195" s="178"/>
      <c r="T195" s="180">
        <f>SUM(T196:T273)</f>
        <v>0</v>
      </c>
      <c r="AR195" s="181" t="s">
        <v>83</v>
      </c>
      <c r="AT195" s="182" t="s">
        <v>74</v>
      </c>
      <c r="AU195" s="182" t="s">
        <v>83</v>
      </c>
      <c r="AY195" s="181" t="s">
        <v>117</v>
      </c>
      <c r="BK195" s="183">
        <f>SUM(BK196:BK273)</f>
        <v>0</v>
      </c>
    </row>
    <row r="196" spans="1:65" s="2" customFormat="1" ht="24">
      <c r="A196" s="34"/>
      <c r="B196" s="35"/>
      <c r="C196" s="238" t="s">
        <v>199</v>
      </c>
      <c r="D196" s="238" t="s">
        <v>200</v>
      </c>
      <c r="E196" s="239" t="s">
        <v>201</v>
      </c>
      <c r="F196" s="240" t="s">
        <v>202</v>
      </c>
      <c r="G196" s="241" t="s">
        <v>203</v>
      </c>
      <c r="H196" s="242">
        <v>2.1019999999999999</v>
      </c>
      <c r="I196" s="243"/>
      <c r="J196" s="244">
        <f>ROUND(I196*H196,2)</f>
        <v>0</v>
      </c>
      <c r="K196" s="240" t="s">
        <v>123</v>
      </c>
      <c r="L196" s="39"/>
      <c r="M196" s="245" t="s">
        <v>1</v>
      </c>
      <c r="N196" s="246" t="s">
        <v>40</v>
      </c>
      <c r="O196" s="71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125</v>
      </c>
      <c r="AT196" s="198" t="s">
        <v>200</v>
      </c>
      <c r="AU196" s="198" t="s">
        <v>85</v>
      </c>
      <c r="AY196" s="17" t="s">
        <v>117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7" t="s">
        <v>83</v>
      </c>
      <c r="BK196" s="199">
        <f>ROUND(I196*H196,2)</f>
        <v>0</v>
      </c>
      <c r="BL196" s="17" t="s">
        <v>125</v>
      </c>
      <c r="BM196" s="198" t="s">
        <v>204</v>
      </c>
    </row>
    <row r="197" spans="1:65" s="2" customFormat="1" ht="97.5">
      <c r="A197" s="34"/>
      <c r="B197" s="35"/>
      <c r="C197" s="36"/>
      <c r="D197" s="200" t="s">
        <v>127</v>
      </c>
      <c r="E197" s="36"/>
      <c r="F197" s="201" t="s">
        <v>205</v>
      </c>
      <c r="G197" s="36"/>
      <c r="H197" s="36"/>
      <c r="I197" s="202"/>
      <c r="J197" s="36"/>
      <c r="K197" s="36"/>
      <c r="L197" s="39"/>
      <c r="M197" s="203"/>
      <c r="N197" s="204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127</v>
      </c>
      <c r="AU197" s="17" t="s">
        <v>85</v>
      </c>
    </row>
    <row r="198" spans="1:65" s="14" customFormat="1" ht="11.25">
      <c r="B198" s="215"/>
      <c r="C198" s="216"/>
      <c r="D198" s="200" t="s">
        <v>128</v>
      </c>
      <c r="E198" s="217" t="s">
        <v>1</v>
      </c>
      <c r="F198" s="218" t="s">
        <v>206</v>
      </c>
      <c r="G198" s="216"/>
      <c r="H198" s="219">
        <v>2.1019999999999999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128</v>
      </c>
      <c r="AU198" s="225" t="s">
        <v>85</v>
      </c>
      <c r="AV198" s="14" t="s">
        <v>85</v>
      </c>
      <c r="AW198" s="14" t="s">
        <v>31</v>
      </c>
      <c r="AX198" s="14" t="s">
        <v>75</v>
      </c>
      <c r="AY198" s="225" t="s">
        <v>117</v>
      </c>
    </row>
    <row r="199" spans="1:65" s="15" customFormat="1" ht="11.25">
      <c r="B199" s="226"/>
      <c r="C199" s="227"/>
      <c r="D199" s="200" t="s">
        <v>128</v>
      </c>
      <c r="E199" s="228" t="s">
        <v>1</v>
      </c>
      <c r="F199" s="229" t="s">
        <v>131</v>
      </c>
      <c r="G199" s="227"/>
      <c r="H199" s="230">
        <v>2.1019999999999999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128</v>
      </c>
      <c r="AU199" s="236" t="s">
        <v>85</v>
      </c>
      <c r="AV199" s="15" t="s">
        <v>125</v>
      </c>
      <c r="AW199" s="15" t="s">
        <v>31</v>
      </c>
      <c r="AX199" s="15" t="s">
        <v>83</v>
      </c>
      <c r="AY199" s="236" t="s">
        <v>117</v>
      </c>
    </row>
    <row r="200" spans="1:65" s="2" customFormat="1" ht="16.5" customHeight="1">
      <c r="A200" s="34"/>
      <c r="B200" s="35"/>
      <c r="C200" s="238" t="s">
        <v>192</v>
      </c>
      <c r="D200" s="238" t="s">
        <v>200</v>
      </c>
      <c r="E200" s="239" t="s">
        <v>207</v>
      </c>
      <c r="F200" s="240" t="s">
        <v>208</v>
      </c>
      <c r="G200" s="241" t="s">
        <v>209</v>
      </c>
      <c r="H200" s="242">
        <v>1809.2</v>
      </c>
      <c r="I200" s="243"/>
      <c r="J200" s="244">
        <f>ROUND(I200*H200,2)</f>
        <v>0</v>
      </c>
      <c r="K200" s="240" t="s">
        <v>123</v>
      </c>
      <c r="L200" s="39"/>
      <c r="M200" s="245" t="s">
        <v>1</v>
      </c>
      <c r="N200" s="246" t="s">
        <v>40</v>
      </c>
      <c r="O200" s="71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8" t="s">
        <v>125</v>
      </c>
      <c r="AT200" s="198" t="s">
        <v>200</v>
      </c>
      <c r="AU200" s="198" t="s">
        <v>85</v>
      </c>
      <c r="AY200" s="17" t="s">
        <v>117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7" t="s">
        <v>83</v>
      </c>
      <c r="BK200" s="199">
        <f>ROUND(I200*H200,2)</f>
        <v>0</v>
      </c>
      <c r="BL200" s="17" t="s">
        <v>125</v>
      </c>
      <c r="BM200" s="198" t="s">
        <v>210</v>
      </c>
    </row>
    <row r="201" spans="1:65" s="2" customFormat="1" ht="48.75">
      <c r="A201" s="34"/>
      <c r="B201" s="35"/>
      <c r="C201" s="36"/>
      <c r="D201" s="200" t="s">
        <v>127</v>
      </c>
      <c r="E201" s="36"/>
      <c r="F201" s="201" t="s">
        <v>211</v>
      </c>
      <c r="G201" s="36"/>
      <c r="H201" s="36"/>
      <c r="I201" s="202"/>
      <c r="J201" s="36"/>
      <c r="K201" s="36"/>
      <c r="L201" s="39"/>
      <c r="M201" s="203"/>
      <c r="N201" s="204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127</v>
      </c>
      <c r="AU201" s="17" t="s">
        <v>85</v>
      </c>
    </row>
    <row r="202" spans="1:65" s="14" customFormat="1" ht="11.25">
      <c r="B202" s="215"/>
      <c r="C202" s="216"/>
      <c r="D202" s="200" t="s">
        <v>128</v>
      </c>
      <c r="E202" s="217" t="s">
        <v>1</v>
      </c>
      <c r="F202" s="218" t="s">
        <v>212</v>
      </c>
      <c r="G202" s="216"/>
      <c r="H202" s="219">
        <v>125.2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128</v>
      </c>
      <c r="AU202" s="225" t="s">
        <v>85</v>
      </c>
      <c r="AV202" s="14" t="s">
        <v>85</v>
      </c>
      <c r="AW202" s="14" t="s">
        <v>31</v>
      </c>
      <c r="AX202" s="14" t="s">
        <v>75</v>
      </c>
      <c r="AY202" s="225" t="s">
        <v>117</v>
      </c>
    </row>
    <row r="203" spans="1:65" s="14" customFormat="1" ht="11.25">
      <c r="B203" s="215"/>
      <c r="C203" s="216"/>
      <c r="D203" s="200" t="s">
        <v>128</v>
      </c>
      <c r="E203" s="217" t="s">
        <v>1</v>
      </c>
      <c r="F203" s="218" t="s">
        <v>213</v>
      </c>
      <c r="G203" s="216"/>
      <c r="H203" s="219">
        <v>1684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128</v>
      </c>
      <c r="AU203" s="225" t="s">
        <v>85</v>
      </c>
      <c r="AV203" s="14" t="s">
        <v>85</v>
      </c>
      <c r="AW203" s="14" t="s">
        <v>31</v>
      </c>
      <c r="AX203" s="14" t="s">
        <v>75</v>
      </c>
      <c r="AY203" s="225" t="s">
        <v>117</v>
      </c>
    </row>
    <row r="204" spans="1:65" s="15" customFormat="1" ht="11.25">
      <c r="B204" s="226"/>
      <c r="C204" s="227"/>
      <c r="D204" s="200" t="s">
        <v>128</v>
      </c>
      <c r="E204" s="228" t="s">
        <v>1</v>
      </c>
      <c r="F204" s="229" t="s">
        <v>131</v>
      </c>
      <c r="G204" s="227"/>
      <c r="H204" s="230">
        <v>1809.2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128</v>
      </c>
      <c r="AU204" s="236" t="s">
        <v>85</v>
      </c>
      <c r="AV204" s="15" t="s">
        <v>125</v>
      </c>
      <c r="AW204" s="15" t="s">
        <v>31</v>
      </c>
      <c r="AX204" s="15" t="s">
        <v>83</v>
      </c>
      <c r="AY204" s="236" t="s">
        <v>117</v>
      </c>
    </row>
    <row r="205" spans="1:65" s="2" customFormat="1" ht="16.5" customHeight="1">
      <c r="A205" s="34"/>
      <c r="B205" s="35"/>
      <c r="C205" s="238" t="s">
        <v>8</v>
      </c>
      <c r="D205" s="238" t="s">
        <v>200</v>
      </c>
      <c r="E205" s="239" t="s">
        <v>214</v>
      </c>
      <c r="F205" s="240" t="s">
        <v>215</v>
      </c>
      <c r="G205" s="241" t="s">
        <v>122</v>
      </c>
      <c r="H205" s="242">
        <v>170</v>
      </c>
      <c r="I205" s="243"/>
      <c r="J205" s="244">
        <f>ROUND(I205*H205,2)</f>
        <v>0</v>
      </c>
      <c r="K205" s="240" t="s">
        <v>123</v>
      </c>
      <c r="L205" s="39"/>
      <c r="M205" s="245" t="s">
        <v>1</v>
      </c>
      <c r="N205" s="246" t="s">
        <v>40</v>
      </c>
      <c r="O205" s="71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125</v>
      </c>
      <c r="AT205" s="198" t="s">
        <v>200</v>
      </c>
      <c r="AU205" s="198" t="s">
        <v>85</v>
      </c>
      <c r="AY205" s="17" t="s">
        <v>117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7" t="s">
        <v>83</v>
      </c>
      <c r="BK205" s="199">
        <f>ROUND(I205*H205,2)</f>
        <v>0</v>
      </c>
      <c r="BL205" s="17" t="s">
        <v>125</v>
      </c>
      <c r="BM205" s="198" t="s">
        <v>216</v>
      </c>
    </row>
    <row r="206" spans="1:65" s="2" customFormat="1" ht="29.25">
      <c r="A206" s="34"/>
      <c r="B206" s="35"/>
      <c r="C206" s="36"/>
      <c r="D206" s="200" t="s">
        <v>127</v>
      </c>
      <c r="E206" s="36"/>
      <c r="F206" s="201" t="s">
        <v>217</v>
      </c>
      <c r="G206" s="36"/>
      <c r="H206" s="36"/>
      <c r="I206" s="202"/>
      <c r="J206" s="36"/>
      <c r="K206" s="36"/>
      <c r="L206" s="39"/>
      <c r="M206" s="203"/>
      <c r="N206" s="204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127</v>
      </c>
      <c r="AU206" s="17" t="s">
        <v>85</v>
      </c>
    </row>
    <row r="207" spans="1:65" s="13" customFormat="1" ht="11.25">
      <c r="B207" s="205"/>
      <c r="C207" s="206"/>
      <c r="D207" s="200" t="s">
        <v>128</v>
      </c>
      <c r="E207" s="207" t="s">
        <v>1</v>
      </c>
      <c r="F207" s="208" t="s">
        <v>218</v>
      </c>
      <c r="G207" s="206"/>
      <c r="H207" s="207" t="s">
        <v>1</v>
      </c>
      <c r="I207" s="209"/>
      <c r="J207" s="206"/>
      <c r="K207" s="206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128</v>
      </c>
      <c r="AU207" s="214" t="s">
        <v>85</v>
      </c>
      <c r="AV207" s="13" t="s">
        <v>83</v>
      </c>
      <c r="AW207" s="13" t="s">
        <v>31</v>
      </c>
      <c r="AX207" s="13" t="s">
        <v>75</v>
      </c>
      <c r="AY207" s="214" t="s">
        <v>117</v>
      </c>
    </row>
    <row r="208" spans="1:65" s="14" customFormat="1" ht="11.25">
      <c r="B208" s="215"/>
      <c r="C208" s="216"/>
      <c r="D208" s="200" t="s">
        <v>128</v>
      </c>
      <c r="E208" s="217" t="s">
        <v>1</v>
      </c>
      <c r="F208" s="218" t="s">
        <v>219</v>
      </c>
      <c r="G208" s="216"/>
      <c r="H208" s="219">
        <v>170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128</v>
      </c>
      <c r="AU208" s="225" t="s">
        <v>85</v>
      </c>
      <c r="AV208" s="14" t="s">
        <v>85</v>
      </c>
      <c r="AW208" s="14" t="s">
        <v>31</v>
      </c>
      <c r="AX208" s="14" t="s">
        <v>75</v>
      </c>
      <c r="AY208" s="225" t="s">
        <v>117</v>
      </c>
    </row>
    <row r="209" spans="1:65" s="15" customFormat="1" ht="11.25">
      <c r="B209" s="226"/>
      <c r="C209" s="227"/>
      <c r="D209" s="200" t="s">
        <v>128</v>
      </c>
      <c r="E209" s="228" t="s">
        <v>1</v>
      </c>
      <c r="F209" s="229" t="s">
        <v>131</v>
      </c>
      <c r="G209" s="227"/>
      <c r="H209" s="230">
        <v>170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128</v>
      </c>
      <c r="AU209" s="236" t="s">
        <v>85</v>
      </c>
      <c r="AV209" s="15" t="s">
        <v>125</v>
      </c>
      <c r="AW209" s="15" t="s">
        <v>31</v>
      </c>
      <c r="AX209" s="15" t="s">
        <v>83</v>
      </c>
      <c r="AY209" s="236" t="s">
        <v>117</v>
      </c>
    </row>
    <row r="210" spans="1:65" s="2" customFormat="1" ht="24">
      <c r="A210" s="34"/>
      <c r="B210" s="35"/>
      <c r="C210" s="238" t="s">
        <v>220</v>
      </c>
      <c r="D210" s="238" t="s">
        <v>200</v>
      </c>
      <c r="E210" s="239" t="s">
        <v>221</v>
      </c>
      <c r="F210" s="240" t="s">
        <v>222</v>
      </c>
      <c r="G210" s="241" t="s">
        <v>167</v>
      </c>
      <c r="H210" s="242">
        <v>24.599</v>
      </c>
      <c r="I210" s="243"/>
      <c r="J210" s="244">
        <f>ROUND(I210*H210,2)</f>
        <v>0</v>
      </c>
      <c r="K210" s="240" t="s">
        <v>123</v>
      </c>
      <c r="L210" s="39"/>
      <c r="M210" s="245" t="s">
        <v>1</v>
      </c>
      <c r="N210" s="246" t="s">
        <v>40</v>
      </c>
      <c r="O210" s="71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125</v>
      </c>
      <c r="AT210" s="198" t="s">
        <v>200</v>
      </c>
      <c r="AU210" s="198" t="s">
        <v>85</v>
      </c>
      <c r="AY210" s="17" t="s">
        <v>117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7" t="s">
        <v>83</v>
      </c>
      <c r="BK210" s="199">
        <f>ROUND(I210*H210,2)</f>
        <v>0</v>
      </c>
      <c r="BL210" s="17" t="s">
        <v>125</v>
      </c>
      <c r="BM210" s="198" t="s">
        <v>223</v>
      </c>
    </row>
    <row r="211" spans="1:65" s="2" customFormat="1" ht="48.75">
      <c r="A211" s="34"/>
      <c r="B211" s="35"/>
      <c r="C211" s="36"/>
      <c r="D211" s="200" t="s">
        <v>127</v>
      </c>
      <c r="E211" s="36"/>
      <c r="F211" s="201" t="s">
        <v>224</v>
      </c>
      <c r="G211" s="36"/>
      <c r="H211" s="36"/>
      <c r="I211" s="202"/>
      <c r="J211" s="36"/>
      <c r="K211" s="36"/>
      <c r="L211" s="39"/>
      <c r="M211" s="203"/>
      <c r="N211" s="204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127</v>
      </c>
      <c r="AU211" s="17" t="s">
        <v>85</v>
      </c>
    </row>
    <row r="212" spans="1:65" s="14" customFormat="1" ht="11.25">
      <c r="B212" s="215"/>
      <c r="C212" s="216"/>
      <c r="D212" s="200" t="s">
        <v>128</v>
      </c>
      <c r="E212" s="217" t="s">
        <v>1</v>
      </c>
      <c r="F212" s="218" t="s">
        <v>225</v>
      </c>
      <c r="G212" s="216"/>
      <c r="H212" s="219">
        <v>16.715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128</v>
      </c>
      <c r="AU212" s="225" t="s">
        <v>85</v>
      </c>
      <c r="AV212" s="14" t="s">
        <v>85</v>
      </c>
      <c r="AW212" s="14" t="s">
        <v>31</v>
      </c>
      <c r="AX212" s="14" t="s">
        <v>75</v>
      </c>
      <c r="AY212" s="225" t="s">
        <v>117</v>
      </c>
    </row>
    <row r="213" spans="1:65" s="14" customFormat="1" ht="11.25">
      <c r="B213" s="215"/>
      <c r="C213" s="216"/>
      <c r="D213" s="200" t="s">
        <v>128</v>
      </c>
      <c r="E213" s="217" t="s">
        <v>1</v>
      </c>
      <c r="F213" s="218" t="s">
        <v>226</v>
      </c>
      <c r="G213" s="216"/>
      <c r="H213" s="219">
        <v>7.8840000000000003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128</v>
      </c>
      <c r="AU213" s="225" t="s">
        <v>85</v>
      </c>
      <c r="AV213" s="14" t="s">
        <v>85</v>
      </c>
      <c r="AW213" s="14" t="s">
        <v>31</v>
      </c>
      <c r="AX213" s="14" t="s">
        <v>75</v>
      </c>
      <c r="AY213" s="225" t="s">
        <v>117</v>
      </c>
    </row>
    <row r="214" spans="1:65" s="15" customFormat="1" ht="11.25">
      <c r="B214" s="226"/>
      <c r="C214" s="227"/>
      <c r="D214" s="200" t="s">
        <v>128</v>
      </c>
      <c r="E214" s="228" t="s">
        <v>1</v>
      </c>
      <c r="F214" s="229" t="s">
        <v>131</v>
      </c>
      <c r="G214" s="227"/>
      <c r="H214" s="230">
        <v>24.599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128</v>
      </c>
      <c r="AU214" s="236" t="s">
        <v>85</v>
      </c>
      <c r="AV214" s="15" t="s">
        <v>125</v>
      </c>
      <c r="AW214" s="15" t="s">
        <v>31</v>
      </c>
      <c r="AX214" s="15" t="s">
        <v>83</v>
      </c>
      <c r="AY214" s="236" t="s">
        <v>117</v>
      </c>
    </row>
    <row r="215" spans="1:65" s="2" customFormat="1" ht="24">
      <c r="A215" s="34"/>
      <c r="B215" s="35"/>
      <c r="C215" s="238" t="s">
        <v>227</v>
      </c>
      <c r="D215" s="238" t="s">
        <v>200</v>
      </c>
      <c r="E215" s="239" t="s">
        <v>228</v>
      </c>
      <c r="F215" s="240" t="s">
        <v>229</v>
      </c>
      <c r="G215" s="241" t="s">
        <v>167</v>
      </c>
      <c r="H215" s="242">
        <v>1191.8</v>
      </c>
      <c r="I215" s="243"/>
      <c r="J215" s="244">
        <f>ROUND(I215*H215,2)</f>
        <v>0</v>
      </c>
      <c r="K215" s="240" t="s">
        <v>123</v>
      </c>
      <c r="L215" s="39"/>
      <c r="M215" s="245" t="s">
        <v>1</v>
      </c>
      <c r="N215" s="246" t="s">
        <v>40</v>
      </c>
      <c r="O215" s="71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125</v>
      </c>
      <c r="AT215" s="198" t="s">
        <v>200</v>
      </c>
      <c r="AU215" s="198" t="s">
        <v>85</v>
      </c>
      <c r="AY215" s="17" t="s">
        <v>117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7" t="s">
        <v>83</v>
      </c>
      <c r="BK215" s="199">
        <f>ROUND(I215*H215,2)</f>
        <v>0</v>
      </c>
      <c r="BL215" s="17" t="s">
        <v>125</v>
      </c>
      <c r="BM215" s="198" t="s">
        <v>230</v>
      </c>
    </row>
    <row r="216" spans="1:65" s="2" customFormat="1" ht="48.75">
      <c r="A216" s="34"/>
      <c r="B216" s="35"/>
      <c r="C216" s="36"/>
      <c r="D216" s="200" t="s">
        <v>127</v>
      </c>
      <c r="E216" s="36"/>
      <c r="F216" s="201" t="s">
        <v>231</v>
      </c>
      <c r="G216" s="36"/>
      <c r="H216" s="36"/>
      <c r="I216" s="202"/>
      <c r="J216" s="36"/>
      <c r="K216" s="36"/>
      <c r="L216" s="39"/>
      <c r="M216" s="203"/>
      <c r="N216" s="204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127</v>
      </c>
      <c r="AU216" s="17" t="s">
        <v>85</v>
      </c>
    </row>
    <row r="217" spans="1:65" s="14" customFormat="1" ht="11.25">
      <c r="B217" s="215"/>
      <c r="C217" s="216"/>
      <c r="D217" s="200" t="s">
        <v>128</v>
      </c>
      <c r="E217" s="217" t="s">
        <v>1</v>
      </c>
      <c r="F217" s="218" t="s">
        <v>232</v>
      </c>
      <c r="G217" s="216"/>
      <c r="H217" s="219">
        <v>41.3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128</v>
      </c>
      <c r="AU217" s="225" t="s">
        <v>85</v>
      </c>
      <c r="AV217" s="14" t="s">
        <v>85</v>
      </c>
      <c r="AW217" s="14" t="s">
        <v>31</v>
      </c>
      <c r="AX217" s="14" t="s">
        <v>75</v>
      </c>
      <c r="AY217" s="225" t="s">
        <v>117</v>
      </c>
    </row>
    <row r="218" spans="1:65" s="14" customFormat="1" ht="11.25">
      <c r="B218" s="215"/>
      <c r="C218" s="216"/>
      <c r="D218" s="200" t="s">
        <v>128</v>
      </c>
      <c r="E218" s="217" t="s">
        <v>1</v>
      </c>
      <c r="F218" s="218" t="s">
        <v>233</v>
      </c>
      <c r="G218" s="216"/>
      <c r="H218" s="219">
        <v>1150.5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128</v>
      </c>
      <c r="AU218" s="225" t="s">
        <v>85</v>
      </c>
      <c r="AV218" s="14" t="s">
        <v>85</v>
      </c>
      <c r="AW218" s="14" t="s">
        <v>31</v>
      </c>
      <c r="AX218" s="14" t="s">
        <v>75</v>
      </c>
      <c r="AY218" s="225" t="s">
        <v>117</v>
      </c>
    </row>
    <row r="219" spans="1:65" s="15" customFormat="1" ht="11.25">
      <c r="B219" s="226"/>
      <c r="C219" s="227"/>
      <c r="D219" s="200" t="s">
        <v>128</v>
      </c>
      <c r="E219" s="228" t="s">
        <v>1</v>
      </c>
      <c r="F219" s="229" t="s">
        <v>131</v>
      </c>
      <c r="G219" s="227"/>
      <c r="H219" s="230">
        <v>1191.8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128</v>
      </c>
      <c r="AU219" s="236" t="s">
        <v>85</v>
      </c>
      <c r="AV219" s="15" t="s">
        <v>125</v>
      </c>
      <c r="AW219" s="15" t="s">
        <v>31</v>
      </c>
      <c r="AX219" s="15" t="s">
        <v>83</v>
      </c>
      <c r="AY219" s="236" t="s">
        <v>117</v>
      </c>
    </row>
    <row r="220" spans="1:65" s="2" customFormat="1" ht="24">
      <c r="A220" s="34"/>
      <c r="B220" s="35"/>
      <c r="C220" s="238" t="s">
        <v>234</v>
      </c>
      <c r="D220" s="238" t="s">
        <v>200</v>
      </c>
      <c r="E220" s="239" t="s">
        <v>235</v>
      </c>
      <c r="F220" s="240" t="s">
        <v>236</v>
      </c>
      <c r="G220" s="241" t="s">
        <v>203</v>
      </c>
      <c r="H220" s="242">
        <v>7.8E-2</v>
      </c>
      <c r="I220" s="243"/>
      <c r="J220" s="244">
        <f>ROUND(I220*H220,2)</f>
        <v>0</v>
      </c>
      <c r="K220" s="240" t="s">
        <v>123</v>
      </c>
      <c r="L220" s="39"/>
      <c r="M220" s="245" t="s">
        <v>1</v>
      </c>
      <c r="N220" s="246" t="s">
        <v>40</v>
      </c>
      <c r="O220" s="71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8" t="s">
        <v>125</v>
      </c>
      <c r="AT220" s="198" t="s">
        <v>200</v>
      </c>
      <c r="AU220" s="198" t="s">
        <v>85</v>
      </c>
      <c r="AY220" s="17" t="s">
        <v>117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7" t="s">
        <v>83</v>
      </c>
      <c r="BK220" s="199">
        <f>ROUND(I220*H220,2)</f>
        <v>0</v>
      </c>
      <c r="BL220" s="17" t="s">
        <v>125</v>
      </c>
      <c r="BM220" s="198" t="s">
        <v>237</v>
      </c>
    </row>
    <row r="221" spans="1:65" s="2" customFormat="1" ht="48.75">
      <c r="A221" s="34"/>
      <c r="B221" s="35"/>
      <c r="C221" s="36"/>
      <c r="D221" s="200" t="s">
        <v>127</v>
      </c>
      <c r="E221" s="36"/>
      <c r="F221" s="201" t="s">
        <v>238</v>
      </c>
      <c r="G221" s="36"/>
      <c r="H221" s="36"/>
      <c r="I221" s="202"/>
      <c r="J221" s="36"/>
      <c r="K221" s="36"/>
      <c r="L221" s="39"/>
      <c r="M221" s="203"/>
      <c r="N221" s="204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127</v>
      </c>
      <c r="AU221" s="17" t="s">
        <v>85</v>
      </c>
    </row>
    <row r="222" spans="1:65" s="14" customFormat="1" ht="11.25">
      <c r="B222" s="215"/>
      <c r="C222" s="216"/>
      <c r="D222" s="200" t="s">
        <v>128</v>
      </c>
      <c r="E222" s="217" t="s">
        <v>1</v>
      </c>
      <c r="F222" s="218" t="s">
        <v>239</v>
      </c>
      <c r="G222" s="216"/>
      <c r="H222" s="219">
        <v>5.2999999999999999E-2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128</v>
      </c>
      <c r="AU222" s="225" t="s">
        <v>85</v>
      </c>
      <c r="AV222" s="14" t="s">
        <v>85</v>
      </c>
      <c r="AW222" s="14" t="s">
        <v>31</v>
      </c>
      <c r="AX222" s="14" t="s">
        <v>75</v>
      </c>
      <c r="AY222" s="225" t="s">
        <v>117</v>
      </c>
    </row>
    <row r="223" spans="1:65" s="14" customFormat="1" ht="11.25">
      <c r="B223" s="215"/>
      <c r="C223" s="216"/>
      <c r="D223" s="200" t="s">
        <v>128</v>
      </c>
      <c r="E223" s="217" t="s">
        <v>1</v>
      </c>
      <c r="F223" s="218" t="s">
        <v>240</v>
      </c>
      <c r="G223" s="216"/>
      <c r="H223" s="219">
        <v>2.5000000000000001E-2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128</v>
      </c>
      <c r="AU223" s="225" t="s">
        <v>85</v>
      </c>
      <c r="AV223" s="14" t="s">
        <v>85</v>
      </c>
      <c r="AW223" s="14" t="s">
        <v>31</v>
      </c>
      <c r="AX223" s="14" t="s">
        <v>75</v>
      </c>
      <c r="AY223" s="225" t="s">
        <v>117</v>
      </c>
    </row>
    <row r="224" spans="1:65" s="15" customFormat="1" ht="11.25">
      <c r="B224" s="226"/>
      <c r="C224" s="227"/>
      <c r="D224" s="200" t="s">
        <v>128</v>
      </c>
      <c r="E224" s="228" t="s">
        <v>1</v>
      </c>
      <c r="F224" s="229" t="s">
        <v>131</v>
      </c>
      <c r="G224" s="227"/>
      <c r="H224" s="230">
        <v>7.8E-2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128</v>
      </c>
      <c r="AU224" s="236" t="s">
        <v>85</v>
      </c>
      <c r="AV224" s="15" t="s">
        <v>125</v>
      </c>
      <c r="AW224" s="15" t="s">
        <v>31</v>
      </c>
      <c r="AX224" s="15" t="s">
        <v>83</v>
      </c>
      <c r="AY224" s="236" t="s">
        <v>117</v>
      </c>
    </row>
    <row r="225" spans="1:65" s="2" customFormat="1" ht="24">
      <c r="A225" s="34"/>
      <c r="B225" s="35"/>
      <c r="C225" s="238" t="s">
        <v>241</v>
      </c>
      <c r="D225" s="238" t="s">
        <v>200</v>
      </c>
      <c r="E225" s="239" t="s">
        <v>242</v>
      </c>
      <c r="F225" s="240" t="s">
        <v>243</v>
      </c>
      <c r="G225" s="241" t="s">
        <v>203</v>
      </c>
      <c r="H225" s="242">
        <v>2.02</v>
      </c>
      <c r="I225" s="243"/>
      <c r="J225" s="244">
        <f>ROUND(I225*H225,2)</f>
        <v>0</v>
      </c>
      <c r="K225" s="240" t="s">
        <v>123</v>
      </c>
      <c r="L225" s="39"/>
      <c r="M225" s="245" t="s">
        <v>1</v>
      </c>
      <c r="N225" s="246" t="s">
        <v>40</v>
      </c>
      <c r="O225" s="71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125</v>
      </c>
      <c r="AT225" s="198" t="s">
        <v>200</v>
      </c>
      <c r="AU225" s="198" t="s">
        <v>85</v>
      </c>
      <c r="AY225" s="17" t="s">
        <v>117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7" t="s">
        <v>83</v>
      </c>
      <c r="BK225" s="199">
        <f>ROUND(I225*H225,2)</f>
        <v>0</v>
      </c>
      <c r="BL225" s="17" t="s">
        <v>125</v>
      </c>
      <c r="BM225" s="198" t="s">
        <v>244</v>
      </c>
    </row>
    <row r="226" spans="1:65" s="2" customFormat="1" ht="48.75">
      <c r="A226" s="34"/>
      <c r="B226" s="35"/>
      <c r="C226" s="36"/>
      <c r="D226" s="200" t="s">
        <v>127</v>
      </c>
      <c r="E226" s="36"/>
      <c r="F226" s="201" t="s">
        <v>245</v>
      </c>
      <c r="G226" s="36"/>
      <c r="H226" s="36"/>
      <c r="I226" s="202"/>
      <c r="J226" s="36"/>
      <c r="K226" s="36"/>
      <c r="L226" s="39"/>
      <c r="M226" s="203"/>
      <c r="N226" s="204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127</v>
      </c>
      <c r="AU226" s="17" t="s">
        <v>85</v>
      </c>
    </row>
    <row r="227" spans="1:65" s="14" customFormat="1" ht="11.25">
      <c r="B227" s="215"/>
      <c r="C227" s="216"/>
      <c r="D227" s="200" t="s">
        <v>128</v>
      </c>
      <c r="E227" s="217" t="s">
        <v>1</v>
      </c>
      <c r="F227" s="218" t="s">
        <v>246</v>
      </c>
      <c r="G227" s="216"/>
      <c r="H227" s="219">
        <v>7.0000000000000007E-2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128</v>
      </c>
      <c r="AU227" s="225" t="s">
        <v>85</v>
      </c>
      <c r="AV227" s="14" t="s">
        <v>85</v>
      </c>
      <c r="AW227" s="14" t="s">
        <v>31</v>
      </c>
      <c r="AX227" s="14" t="s">
        <v>75</v>
      </c>
      <c r="AY227" s="225" t="s">
        <v>117</v>
      </c>
    </row>
    <row r="228" spans="1:65" s="14" customFormat="1" ht="11.25">
      <c r="B228" s="215"/>
      <c r="C228" s="216"/>
      <c r="D228" s="200" t="s">
        <v>128</v>
      </c>
      <c r="E228" s="217" t="s">
        <v>1</v>
      </c>
      <c r="F228" s="218" t="s">
        <v>247</v>
      </c>
      <c r="G228" s="216"/>
      <c r="H228" s="219">
        <v>1.95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128</v>
      </c>
      <c r="AU228" s="225" t="s">
        <v>85</v>
      </c>
      <c r="AV228" s="14" t="s">
        <v>85</v>
      </c>
      <c r="AW228" s="14" t="s">
        <v>31</v>
      </c>
      <c r="AX228" s="14" t="s">
        <v>75</v>
      </c>
      <c r="AY228" s="225" t="s">
        <v>117</v>
      </c>
    </row>
    <row r="229" spans="1:65" s="15" customFormat="1" ht="11.25">
      <c r="B229" s="226"/>
      <c r="C229" s="227"/>
      <c r="D229" s="200" t="s">
        <v>128</v>
      </c>
      <c r="E229" s="228" t="s">
        <v>1</v>
      </c>
      <c r="F229" s="229" t="s">
        <v>131</v>
      </c>
      <c r="G229" s="227"/>
      <c r="H229" s="230">
        <v>2.02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128</v>
      </c>
      <c r="AU229" s="236" t="s">
        <v>85</v>
      </c>
      <c r="AV229" s="15" t="s">
        <v>125</v>
      </c>
      <c r="AW229" s="15" t="s">
        <v>31</v>
      </c>
      <c r="AX229" s="15" t="s">
        <v>83</v>
      </c>
      <c r="AY229" s="236" t="s">
        <v>117</v>
      </c>
    </row>
    <row r="230" spans="1:65" s="2" customFormat="1" ht="24">
      <c r="A230" s="34"/>
      <c r="B230" s="35"/>
      <c r="C230" s="238" t="s">
        <v>248</v>
      </c>
      <c r="D230" s="238" t="s">
        <v>200</v>
      </c>
      <c r="E230" s="239" t="s">
        <v>249</v>
      </c>
      <c r="F230" s="240" t="s">
        <v>250</v>
      </c>
      <c r="G230" s="241" t="s">
        <v>203</v>
      </c>
      <c r="H230" s="242">
        <v>2.073</v>
      </c>
      <c r="I230" s="243"/>
      <c r="J230" s="244">
        <f>ROUND(I230*H230,2)</f>
        <v>0</v>
      </c>
      <c r="K230" s="240" t="s">
        <v>123</v>
      </c>
      <c r="L230" s="39"/>
      <c r="M230" s="245" t="s">
        <v>1</v>
      </c>
      <c r="N230" s="246" t="s">
        <v>40</v>
      </c>
      <c r="O230" s="71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8" t="s">
        <v>125</v>
      </c>
      <c r="AT230" s="198" t="s">
        <v>200</v>
      </c>
      <c r="AU230" s="198" t="s">
        <v>85</v>
      </c>
      <c r="AY230" s="17" t="s">
        <v>117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7" t="s">
        <v>83</v>
      </c>
      <c r="BK230" s="199">
        <f>ROUND(I230*H230,2)</f>
        <v>0</v>
      </c>
      <c r="BL230" s="17" t="s">
        <v>125</v>
      </c>
      <c r="BM230" s="198" t="s">
        <v>251</v>
      </c>
    </row>
    <row r="231" spans="1:65" s="2" customFormat="1" ht="48.75">
      <c r="A231" s="34"/>
      <c r="B231" s="35"/>
      <c r="C231" s="36"/>
      <c r="D231" s="200" t="s">
        <v>127</v>
      </c>
      <c r="E231" s="36"/>
      <c r="F231" s="201" t="s">
        <v>252</v>
      </c>
      <c r="G231" s="36"/>
      <c r="H231" s="36"/>
      <c r="I231" s="202"/>
      <c r="J231" s="36"/>
      <c r="K231" s="36"/>
      <c r="L231" s="39"/>
      <c r="M231" s="203"/>
      <c r="N231" s="204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127</v>
      </c>
      <c r="AU231" s="17" t="s">
        <v>85</v>
      </c>
    </row>
    <row r="232" spans="1:65" s="14" customFormat="1" ht="11.25">
      <c r="B232" s="215"/>
      <c r="C232" s="216"/>
      <c r="D232" s="200" t="s">
        <v>128</v>
      </c>
      <c r="E232" s="217" t="s">
        <v>1</v>
      </c>
      <c r="F232" s="218" t="s">
        <v>253</v>
      </c>
      <c r="G232" s="216"/>
      <c r="H232" s="219">
        <v>2.073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128</v>
      </c>
      <c r="AU232" s="225" t="s">
        <v>85</v>
      </c>
      <c r="AV232" s="14" t="s">
        <v>85</v>
      </c>
      <c r="AW232" s="14" t="s">
        <v>31</v>
      </c>
      <c r="AX232" s="14" t="s">
        <v>75</v>
      </c>
      <c r="AY232" s="225" t="s">
        <v>117</v>
      </c>
    </row>
    <row r="233" spans="1:65" s="15" customFormat="1" ht="11.25">
      <c r="B233" s="226"/>
      <c r="C233" s="227"/>
      <c r="D233" s="200" t="s">
        <v>128</v>
      </c>
      <c r="E233" s="228" t="s">
        <v>1</v>
      </c>
      <c r="F233" s="229" t="s">
        <v>131</v>
      </c>
      <c r="G233" s="227"/>
      <c r="H233" s="230">
        <v>2.073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128</v>
      </c>
      <c r="AU233" s="236" t="s">
        <v>85</v>
      </c>
      <c r="AV233" s="15" t="s">
        <v>125</v>
      </c>
      <c r="AW233" s="15" t="s">
        <v>31</v>
      </c>
      <c r="AX233" s="15" t="s">
        <v>83</v>
      </c>
      <c r="AY233" s="236" t="s">
        <v>117</v>
      </c>
    </row>
    <row r="234" spans="1:65" s="2" customFormat="1" ht="24">
      <c r="A234" s="34"/>
      <c r="B234" s="35"/>
      <c r="C234" s="238" t="s">
        <v>7</v>
      </c>
      <c r="D234" s="238" t="s">
        <v>200</v>
      </c>
      <c r="E234" s="239" t="s">
        <v>254</v>
      </c>
      <c r="F234" s="240" t="s">
        <v>255</v>
      </c>
      <c r="G234" s="241" t="s">
        <v>203</v>
      </c>
      <c r="H234" s="242">
        <v>2.5000000000000001E-2</v>
      </c>
      <c r="I234" s="243"/>
      <c r="J234" s="244">
        <f>ROUND(I234*H234,2)</f>
        <v>0</v>
      </c>
      <c r="K234" s="240" t="s">
        <v>123</v>
      </c>
      <c r="L234" s="39"/>
      <c r="M234" s="245" t="s">
        <v>1</v>
      </c>
      <c r="N234" s="246" t="s">
        <v>40</v>
      </c>
      <c r="O234" s="71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125</v>
      </c>
      <c r="AT234" s="198" t="s">
        <v>200</v>
      </c>
      <c r="AU234" s="198" t="s">
        <v>85</v>
      </c>
      <c r="AY234" s="17" t="s">
        <v>117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7" t="s">
        <v>83</v>
      </c>
      <c r="BK234" s="199">
        <f>ROUND(I234*H234,2)</f>
        <v>0</v>
      </c>
      <c r="BL234" s="17" t="s">
        <v>125</v>
      </c>
      <c r="BM234" s="198" t="s">
        <v>256</v>
      </c>
    </row>
    <row r="235" spans="1:65" s="2" customFormat="1" ht="48.75">
      <c r="A235" s="34"/>
      <c r="B235" s="35"/>
      <c r="C235" s="36"/>
      <c r="D235" s="200" t="s">
        <v>127</v>
      </c>
      <c r="E235" s="36"/>
      <c r="F235" s="201" t="s">
        <v>257</v>
      </c>
      <c r="G235" s="36"/>
      <c r="H235" s="36"/>
      <c r="I235" s="202"/>
      <c r="J235" s="36"/>
      <c r="K235" s="36"/>
      <c r="L235" s="39"/>
      <c r="M235" s="203"/>
      <c r="N235" s="204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127</v>
      </c>
      <c r="AU235" s="17" t="s">
        <v>85</v>
      </c>
    </row>
    <row r="236" spans="1:65" s="14" customFormat="1" ht="11.25">
      <c r="B236" s="215"/>
      <c r="C236" s="216"/>
      <c r="D236" s="200" t="s">
        <v>128</v>
      </c>
      <c r="E236" s="217" t="s">
        <v>1</v>
      </c>
      <c r="F236" s="218" t="s">
        <v>240</v>
      </c>
      <c r="G236" s="216"/>
      <c r="H236" s="219">
        <v>2.5000000000000001E-2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128</v>
      </c>
      <c r="AU236" s="225" t="s">
        <v>85</v>
      </c>
      <c r="AV236" s="14" t="s">
        <v>85</v>
      </c>
      <c r="AW236" s="14" t="s">
        <v>31</v>
      </c>
      <c r="AX236" s="14" t="s">
        <v>75</v>
      </c>
      <c r="AY236" s="225" t="s">
        <v>117</v>
      </c>
    </row>
    <row r="237" spans="1:65" s="15" customFormat="1" ht="11.25">
      <c r="B237" s="226"/>
      <c r="C237" s="227"/>
      <c r="D237" s="200" t="s">
        <v>128</v>
      </c>
      <c r="E237" s="228" t="s">
        <v>1</v>
      </c>
      <c r="F237" s="229" t="s">
        <v>131</v>
      </c>
      <c r="G237" s="227"/>
      <c r="H237" s="230">
        <v>2.5000000000000001E-2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AT237" s="236" t="s">
        <v>128</v>
      </c>
      <c r="AU237" s="236" t="s">
        <v>85</v>
      </c>
      <c r="AV237" s="15" t="s">
        <v>125</v>
      </c>
      <c r="AW237" s="15" t="s">
        <v>31</v>
      </c>
      <c r="AX237" s="15" t="s">
        <v>83</v>
      </c>
      <c r="AY237" s="236" t="s">
        <v>117</v>
      </c>
    </row>
    <row r="238" spans="1:65" s="2" customFormat="1" ht="16.5" customHeight="1">
      <c r="A238" s="34"/>
      <c r="B238" s="35"/>
      <c r="C238" s="238" t="s">
        <v>258</v>
      </c>
      <c r="D238" s="238" t="s">
        <v>200</v>
      </c>
      <c r="E238" s="239" t="s">
        <v>259</v>
      </c>
      <c r="F238" s="240" t="s">
        <v>260</v>
      </c>
      <c r="G238" s="241" t="s">
        <v>150</v>
      </c>
      <c r="H238" s="242">
        <v>4196</v>
      </c>
      <c r="I238" s="243"/>
      <c r="J238" s="244">
        <f>ROUND(I238*H238,2)</f>
        <v>0</v>
      </c>
      <c r="K238" s="240" t="s">
        <v>1</v>
      </c>
      <c r="L238" s="39"/>
      <c r="M238" s="245" t="s">
        <v>1</v>
      </c>
      <c r="N238" s="246" t="s">
        <v>40</v>
      </c>
      <c r="O238" s="71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8" t="s">
        <v>125</v>
      </c>
      <c r="AT238" s="198" t="s">
        <v>200</v>
      </c>
      <c r="AU238" s="198" t="s">
        <v>85</v>
      </c>
      <c r="AY238" s="17" t="s">
        <v>117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7" t="s">
        <v>83</v>
      </c>
      <c r="BK238" s="199">
        <f>ROUND(I238*H238,2)</f>
        <v>0</v>
      </c>
      <c r="BL238" s="17" t="s">
        <v>125</v>
      </c>
      <c r="BM238" s="198" t="s">
        <v>261</v>
      </c>
    </row>
    <row r="239" spans="1:65" s="2" customFormat="1" ht="78">
      <c r="A239" s="34"/>
      <c r="B239" s="35"/>
      <c r="C239" s="36"/>
      <c r="D239" s="200" t="s">
        <v>127</v>
      </c>
      <c r="E239" s="36"/>
      <c r="F239" s="201" t="s">
        <v>262</v>
      </c>
      <c r="G239" s="36"/>
      <c r="H239" s="36"/>
      <c r="I239" s="202"/>
      <c r="J239" s="36"/>
      <c r="K239" s="36"/>
      <c r="L239" s="39"/>
      <c r="M239" s="203"/>
      <c r="N239" s="204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127</v>
      </c>
      <c r="AU239" s="17" t="s">
        <v>85</v>
      </c>
    </row>
    <row r="240" spans="1:65" s="2" customFormat="1" ht="19.5">
      <c r="A240" s="34"/>
      <c r="B240" s="35"/>
      <c r="C240" s="36"/>
      <c r="D240" s="200" t="s">
        <v>175</v>
      </c>
      <c r="E240" s="36"/>
      <c r="F240" s="237" t="s">
        <v>263</v>
      </c>
      <c r="G240" s="36"/>
      <c r="H240" s="36"/>
      <c r="I240" s="202"/>
      <c r="J240" s="36"/>
      <c r="K240" s="36"/>
      <c r="L240" s="39"/>
      <c r="M240" s="203"/>
      <c r="N240" s="204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175</v>
      </c>
      <c r="AU240" s="17" t="s">
        <v>85</v>
      </c>
    </row>
    <row r="241" spans="1:65" s="14" customFormat="1" ht="11.25">
      <c r="B241" s="215"/>
      <c r="C241" s="216"/>
      <c r="D241" s="200" t="s">
        <v>128</v>
      </c>
      <c r="E241" s="217" t="s">
        <v>1</v>
      </c>
      <c r="F241" s="218" t="s">
        <v>264</v>
      </c>
      <c r="G241" s="216"/>
      <c r="H241" s="219">
        <v>4196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128</v>
      </c>
      <c r="AU241" s="225" t="s">
        <v>85</v>
      </c>
      <c r="AV241" s="14" t="s">
        <v>85</v>
      </c>
      <c r="AW241" s="14" t="s">
        <v>31</v>
      </c>
      <c r="AX241" s="14" t="s">
        <v>75</v>
      </c>
      <c r="AY241" s="225" t="s">
        <v>117</v>
      </c>
    </row>
    <row r="242" spans="1:65" s="15" customFormat="1" ht="11.25">
      <c r="B242" s="226"/>
      <c r="C242" s="227"/>
      <c r="D242" s="200" t="s">
        <v>128</v>
      </c>
      <c r="E242" s="228" t="s">
        <v>1</v>
      </c>
      <c r="F242" s="229" t="s">
        <v>131</v>
      </c>
      <c r="G242" s="227"/>
      <c r="H242" s="230">
        <v>4196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128</v>
      </c>
      <c r="AU242" s="236" t="s">
        <v>85</v>
      </c>
      <c r="AV242" s="15" t="s">
        <v>125</v>
      </c>
      <c r="AW242" s="15" t="s">
        <v>31</v>
      </c>
      <c r="AX242" s="15" t="s">
        <v>83</v>
      </c>
      <c r="AY242" s="236" t="s">
        <v>117</v>
      </c>
    </row>
    <row r="243" spans="1:65" s="2" customFormat="1" ht="24">
      <c r="A243" s="34"/>
      <c r="B243" s="35"/>
      <c r="C243" s="238" t="s">
        <v>265</v>
      </c>
      <c r="D243" s="238" t="s">
        <v>200</v>
      </c>
      <c r="E243" s="239" t="s">
        <v>266</v>
      </c>
      <c r="F243" s="240" t="s">
        <v>267</v>
      </c>
      <c r="G243" s="241" t="s">
        <v>203</v>
      </c>
      <c r="H243" s="242">
        <v>0.626</v>
      </c>
      <c r="I243" s="243"/>
      <c r="J243" s="244">
        <f>ROUND(I243*H243,2)</f>
        <v>0</v>
      </c>
      <c r="K243" s="240" t="s">
        <v>123</v>
      </c>
      <c r="L243" s="39"/>
      <c r="M243" s="245" t="s">
        <v>1</v>
      </c>
      <c r="N243" s="246" t="s">
        <v>40</v>
      </c>
      <c r="O243" s="71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8" t="s">
        <v>125</v>
      </c>
      <c r="AT243" s="198" t="s">
        <v>200</v>
      </c>
      <c r="AU243" s="198" t="s">
        <v>85</v>
      </c>
      <c r="AY243" s="17" t="s">
        <v>117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7" t="s">
        <v>83</v>
      </c>
      <c r="BK243" s="199">
        <f>ROUND(I243*H243,2)</f>
        <v>0</v>
      </c>
      <c r="BL243" s="17" t="s">
        <v>125</v>
      </c>
      <c r="BM243" s="198" t="s">
        <v>268</v>
      </c>
    </row>
    <row r="244" spans="1:65" s="2" customFormat="1" ht="78">
      <c r="A244" s="34"/>
      <c r="B244" s="35"/>
      <c r="C244" s="36"/>
      <c r="D244" s="200" t="s">
        <v>127</v>
      </c>
      <c r="E244" s="36"/>
      <c r="F244" s="201" t="s">
        <v>269</v>
      </c>
      <c r="G244" s="36"/>
      <c r="H244" s="36"/>
      <c r="I244" s="202"/>
      <c r="J244" s="36"/>
      <c r="K244" s="36"/>
      <c r="L244" s="39"/>
      <c r="M244" s="203"/>
      <c r="N244" s="204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127</v>
      </c>
      <c r="AU244" s="17" t="s">
        <v>85</v>
      </c>
    </row>
    <row r="245" spans="1:65" s="13" customFormat="1" ht="11.25">
      <c r="B245" s="205"/>
      <c r="C245" s="206"/>
      <c r="D245" s="200" t="s">
        <v>128</v>
      </c>
      <c r="E245" s="207" t="s">
        <v>1</v>
      </c>
      <c r="F245" s="208" t="s">
        <v>270</v>
      </c>
      <c r="G245" s="206"/>
      <c r="H245" s="207" t="s">
        <v>1</v>
      </c>
      <c r="I245" s="209"/>
      <c r="J245" s="206"/>
      <c r="K245" s="206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128</v>
      </c>
      <c r="AU245" s="214" t="s">
        <v>85</v>
      </c>
      <c r="AV245" s="13" t="s">
        <v>83</v>
      </c>
      <c r="AW245" s="13" t="s">
        <v>31</v>
      </c>
      <c r="AX245" s="13" t="s">
        <v>75</v>
      </c>
      <c r="AY245" s="214" t="s">
        <v>117</v>
      </c>
    </row>
    <row r="246" spans="1:65" s="14" customFormat="1" ht="11.25">
      <c r="B246" s="215"/>
      <c r="C246" s="216"/>
      <c r="D246" s="200" t="s">
        <v>128</v>
      </c>
      <c r="E246" s="217" t="s">
        <v>1</v>
      </c>
      <c r="F246" s="218" t="s">
        <v>271</v>
      </c>
      <c r="G246" s="216"/>
      <c r="H246" s="219">
        <v>0.626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128</v>
      </c>
      <c r="AU246" s="225" t="s">
        <v>85</v>
      </c>
      <c r="AV246" s="14" t="s">
        <v>85</v>
      </c>
      <c r="AW246" s="14" t="s">
        <v>31</v>
      </c>
      <c r="AX246" s="14" t="s">
        <v>75</v>
      </c>
      <c r="AY246" s="225" t="s">
        <v>117</v>
      </c>
    </row>
    <row r="247" spans="1:65" s="15" customFormat="1" ht="11.25">
      <c r="B247" s="226"/>
      <c r="C247" s="227"/>
      <c r="D247" s="200" t="s">
        <v>128</v>
      </c>
      <c r="E247" s="228" t="s">
        <v>1</v>
      </c>
      <c r="F247" s="229" t="s">
        <v>131</v>
      </c>
      <c r="G247" s="227"/>
      <c r="H247" s="230">
        <v>0.626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AT247" s="236" t="s">
        <v>128</v>
      </c>
      <c r="AU247" s="236" t="s">
        <v>85</v>
      </c>
      <c r="AV247" s="15" t="s">
        <v>125</v>
      </c>
      <c r="AW247" s="15" t="s">
        <v>31</v>
      </c>
      <c r="AX247" s="15" t="s">
        <v>83</v>
      </c>
      <c r="AY247" s="236" t="s">
        <v>117</v>
      </c>
    </row>
    <row r="248" spans="1:65" s="2" customFormat="1" ht="16.5" customHeight="1">
      <c r="A248" s="34"/>
      <c r="B248" s="35"/>
      <c r="C248" s="238" t="s">
        <v>272</v>
      </c>
      <c r="D248" s="238" t="s">
        <v>200</v>
      </c>
      <c r="E248" s="239" t="s">
        <v>273</v>
      </c>
      <c r="F248" s="240" t="s">
        <v>274</v>
      </c>
      <c r="G248" s="241" t="s">
        <v>122</v>
      </c>
      <c r="H248" s="242">
        <v>14</v>
      </c>
      <c r="I248" s="243"/>
      <c r="J248" s="244">
        <f>ROUND(I248*H248,2)</f>
        <v>0</v>
      </c>
      <c r="K248" s="240" t="s">
        <v>123</v>
      </c>
      <c r="L248" s="39"/>
      <c r="M248" s="245" t="s">
        <v>1</v>
      </c>
      <c r="N248" s="246" t="s">
        <v>40</v>
      </c>
      <c r="O248" s="71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8" t="s">
        <v>125</v>
      </c>
      <c r="AT248" s="198" t="s">
        <v>200</v>
      </c>
      <c r="AU248" s="198" t="s">
        <v>85</v>
      </c>
      <c r="AY248" s="17" t="s">
        <v>117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7" t="s">
        <v>83</v>
      </c>
      <c r="BK248" s="199">
        <f>ROUND(I248*H248,2)</f>
        <v>0</v>
      </c>
      <c r="BL248" s="17" t="s">
        <v>125</v>
      </c>
      <c r="BM248" s="198" t="s">
        <v>275</v>
      </c>
    </row>
    <row r="249" spans="1:65" s="2" customFormat="1" ht="39">
      <c r="A249" s="34"/>
      <c r="B249" s="35"/>
      <c r="C249" s="36"/>
      <c r="D249" s="200" t="s">
        <v>127</v>
      </c>
      <c r="E249" s="36"/>
      <c r="F249" s="201" t="s">
        <v>276</v>
      </c>
      <c r="G249" s="36"/>
      <c r="H249" s="36"/>
      <c r="I249" s="202"/>
      <c r="J249" s="36"/>
      <c r="K249" s="36"/>
      <c r="L249" s="39"/>
      <c r="M249" s="203"/>
      <c r="N249" s="204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127</v>
      </c>
      <c r="AU249" s="17" t="s">
        <v>85</v>
      </c>
    </row>
    <row r="250" spans="1:65" s="13" customFormat="1" ht="11.25">
      <c r="B250" s="205"/>
      <c r="C250" s="206"/>
      <c r="D250" s="200" t="s">
        <v>128</v>
      </c>
      <c r="E250" s="207" t="s">
        <v>1</v>
      </c>
      <c r="F250" s="208" t="s">
        <v>191</v>
      </c>
      <c r="G250" s="206"/>
      <c r="H250" s="207" t="s">
        <v>1</v>
      </c>
      <c r="I250" s="209"/>
      <c r="J250" s="206"/>
      <c r="K250" s="206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128</v>
      </c>
      <c r="AU250" s="214" t="s">
        <v>85</v>
      </c>
      <c r="AV250" s="13" t="s">
        <v>83</v>
      </c>
      <c r="AW250" s="13" t="s">
        <v>31</v>
      </c>
      <c r="AX250" s="13" t="s">
        <v>75</v>
      </c>
      <c r="AY250" s="214" t="s">
        <v>117</v>
      </c>
    </row>
    <row r="251" spans="1:65" s="14" customFormat="1" ht="11.25">
      <c r="B251" s="215"/>
      <c r="C251" s="216"/>
      <c r="D251" s="200" t="s">
        <v>128</v>
      </c>
      <c r="E251" s="217" t="s">
        <v>1</v>
      </c>
      <c r="F251" s="218" t="s">
        <v>192</v>
      </c>
      <c r="G251" s="216"/>
      <c r="H251" s="219">
        <v>14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AT251" s="225" t="s">
        <v>128</v>
      </c>
      <c r="AU251" s="225" t="s">
        <v>85</v>
      </c>
      <c r="AV251" s="14" t="s">
        <v>85</v>
      </c>
      <c r="AW251" s="14" t="s">
        <v>31</v>
      </c>
      <c r="AX251" s="14" t="s">
        <v>75</v>
      </c>
      <c r="AY251" s="225" t="s">
        <v>117</v>
      </c>
    </row>
    <row r="252" spans="1:65" s="15" customFormat="1" ht="11.25">
      <c r="B252" s="226"/>
      <c r="C252" s="227"/>
      <c r="D252" s="200" t="s">
        <v>128</v>
      </c>
      <c r="E252" s="228" t="s">
        <v>1</v>
      </c>
      <c r="F252" s="229" t="s">
        <v>131</v>
      </c>
      <c r="G252" s="227"/>
      <c r="H252" s="230">
        <v>14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AT252" s="236" t="s">
        <v>128</v>
      </c>
      <c r="AU252" s="236" t="s">
        <v>85</v>
      </c>
      <c r="AV252" s="15" t="s">
        <v>125</v>
      </c>
      <c r="AW252" s="15" t="s">
        <v>31</v>
      </c>
      <c r="AX252" s="15" t="s">
        <v>83</v>
      </c>
      <c r="AY252" s="236" t="s">
        <v>117</v>
      </c>
    </row>
    <row r="253" spans="1:65" s="2" customFormat="1" ht="16.5" customHeight="1">
      <c r="A253" s="34"/>
      <c r="B253" s="35"/>
      <c r="C253" s="238" t="s">
        <v>277</v>
      </c>
      <c r="D253" s="238" t="s">
        <v>200</v>
      </c>
      <c r="E253" s="239" t="s">
        <v>278</v>
      </c>
      <c r="F253" s="240" t="s">
        <v>279</v>
      </c>
      <c r="G253" s="241" t="s">
        <v>122</v>
      </c>
      <c r="H253" s="242">
        <v>14</v>
      </c>
      <c r="I253" s="243"/>
      <c r="J253" s="244">
        <f>ROUND(I253*H253,2)</f>
        <v>0</v>
      </c>
      <c r="K253" s="240" t="s">
        <v>123</v>
      </c>
      <c r="L253" s="39"/>
      <c r="M253" s="245" t="s">
        <v>1</v>
      </c>
      <c r="N253" s="246" t="s">
        <v>40</v>
      </c>
      <c r="O253" s="71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8" t="s">
        <v>125</v>
      </c>
      <c r="AT253" s="198" t="s">
        <v>200</v>
      </c>
      <c r="AU253" s="198" t="s">
        <v>85</v>
      </c>
      <c r="AY253" s="17" t="s">
        <v>117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7" t="s">
        <v>83</v>
      </c>
      <c r="BK253" s="199">
        <f>ROUND(I253*H253,2)</f>
        <v>0</v>
      </c>
      <c r="BL253" s="17" t="s">
        <v>125</v>
      </c>
      <c r="BM253" s="198" t="s">
        <v>280</v>
      </c>
    </row>
    <row r="254" spans="1:65" s="2" customFormat="1" ht="39">
      <c r="A254" s="34"/>
      <c r="B254" s="35"/>
      <c r="C254" s="36"/>
      <c r="D254" s="200" t="s">
        <v>127</v>
      </c>
      <c r="E254" s="36"/>
      <c r="F254" s="201" t="s">
        <v>281</v>
      </c>
      <c r="G254" s="36"/>
      <c r="H254" s="36"/>
      <c r="I254" s="202"/>
      <c r="J254" s="36"/>
      <c r="K254" s="36"/>
      <c r="L254" s="39"/>
      <c r="M254" s="203"/>
      <c r="N254" s="204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127</v>
      </c>
      <c r="AU254" s="17" t="s">
        <v>85</v>
      </c>
    </row>
    <row r="255" spans="1:65" s="13" customFormat="1" ht="11.25">
      <c r="B255" s="205"/>
      <c r="C255" s="206"/>
      <c r="D255" s="200" t="s">
        <v>128</v>
      </c>
      <c r="E255" s="207" t="s">
        <v>1</v>
      </c>
      <c r="F255" s="208" t="s">
        <v>197</v>
      </c>
      <c r="G255" s="206"/>
      <c r="H255" s="207" t="s">
        <v>1</v>
      </c>
      <c r="I255" s="209"/>
      <c r="J255" s="206"/>
      <c r="K255" s="206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128</v>
      </c>
      <c r="AU255" s="214" t="s">
        <v>85</v>
      </c>
      <c r="AV255" s="13" t="s">
        <v>83</v>
      </c>
      <c r="AW255" s="13" t="s">
        <v>31</v>
      </c>
      <c r="AX255" s="13" t="s">
        <v>75</v>
      </c>
      <c r="AY255" s="214" t="s">
        <v>117</v>
      </c>
    </row>
    <row r="256" spans="1:65" s="14" customFormat="1" ht="11.25">
      <c r="B256" s="215"/>
      <c r="C256" s="216"/>
      <c r="D256" s="200" t="s">
        <v>128</v>
      </c>
      <c r="E256" s="217" t="s">
        <v>1</v>
      </c>
      <c r="F256" s="218" t="s">
        <v>192</v>
      </c>
      <c r="G256" s="216"/>
      <c r="H256" s="219">
        <v>14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128</v>
      </c>
      <c r="AU256" s="225" t="s">
        <v>85</v>
      </c>
      <c r="AV256" s="14" t="s">
        <v>85</v>
      </c>
      <c r="AW256" s="14" t="s">
        <v>31</v>
      </c>
      <c r="AX256" s="14" t="s">
        <v>75</v>
      </c>
      <c r="AY256" s="225" t="s">
        <v>117</v>
      </c>
    </row>
    <row r="257" spans="1:65" s="15" customFormat="1" ht="11.25">
      <c r="B257" s="226"/>
      <c r="C257" s="227"/>
      <c r="D257" s="200" t="s">
        <v>128</v>
      </c>
      <c r="E257" s="228" t="s">
        <v>1</v>
      </c>
      <c r="F257" s="229" t="s">
        <v>131</v>
      </c>
      <c r="G257" s="227"/>
      <c r="H257" s="230">
        <v>14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128</v>
      </c>
      <c r="AU257" s="236" t="s">
        <v>85</v>
      </c>
      <c r="AV257" s="15" t="s">
        <v>125</v>
      </c>
      <c r="AW257" s="15" t="s">
        <v>31</v>
      </c>
      <c r="AX257" s="15" t="s">
        <v>83</v>
      </c>
      <c r="AY257" s="236" t="s">
        <v>117</v>
      </c>
    </row>
    <row r="258" spans="1:65" s="2" customFormat="1" ht="24">
      <c r="A258" s="34"/>
      <c r="B258" s="35"/>
      <c r="C258" s="238" t="s">
        <v>282</v>
      </c>
      <c r="D258" s="238" t="s">
        <v>200</v>
      </c>
      <c r="E258" s="239" t="s">
        <v>283</v>
      </c>
      <c r="F258" s="240" t="s">
        <v>284</v>
      </c>
      <c r="G258" s="241" t="s">
        <v>150</v>
      </c>
      <c r="H258" s="242">
        <v>46</v>
      </c>
      <c r="I258" s="243"/>
      <c r="J258" s="244">
        <f>ROUND(I258*H258,2)</f>
        <v>0</v>
      </c>
      <c r="K258" s="240" t="s">
        <v>123</v>
      </c>
      <c r="L258" s="39"/>
      <c r="M258" s="245" t="s">
        <v>1</v>
      </c>
      <c r="N258" s="246" t="s">
        <v>40</v>
      </c>
      <c r="O258" s="71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8" t="s">
        <v>125</v>
      </c>
      <c r="AT258" s="198" t="s">
        <v>200</v>
      </c>
      <c r="AU258" s="198" t="s">
        <v>85</v>
      </c>
      <c r="AY258" s="17" t="s">
        <v>117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7" t="s">
        <v>83</v>
      </c>
      <c r="BK258" s="199">
        <f>ROUND(I258*H258,2)</f>
        <v>0</v>
      </c>
      <c r="BL258" s="17" t="s">
        <v>125</v>
      </c>
      <c r="BM258" s="198" t="s">
        <v>285</v>
      </c>
    </row>
    <row r="259" spans="1:65" s="2" customFormat="1" ht="48.75">
      <c r="A259" s="34"/>
      <c r="B259" s="35"/>
      <c r="C259" s="36"/>
      <c r="D259" s="200" t="s">
        <v>127</v>
      </c>
      <c r="E259" s="36"/>
      <c r="F259" s="201" t="s">
        <v>286</v>
      </c>
      <c r="G259" s="36"/>
      <c r="H259" s="36"/>
      <c r="I259" s="202"/>
      <c r="J259" s="36"/>
      <c r="K259" s="36"/>
      <c r="L259" s="39"/>
      <c r="M259" s="203"/>
      <c r="N259" s="204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127</v>
      </c>
      <c r="AU259" s="17" t="s">
        <v>85</v>
      </c>
    </row>
    <row r="260" spans="1:65" s="13" customFormat="1" ht="11.25">
      <c r="B260" s="205"/>
      <c r="C260" s="206"/>
      <c r="D260" s="200" t="s">
        <v>128</v>
      </c>
      <c r="E260" s="207" t="s">
        <v>1</v>
      </c>
      <c r="F260" s="208" t="s">
        <v>287</v>
      </c>
      <c r="G260" s="206"/>
      <c r="H260" s="207" t="s">
        <v>1</v>
      </c>
      <c r="I260" s="209"/>
      <c r="J260" s="206"/>
      <c r="K260" s="206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128</v>
      </c>
      <c r="AU260" s="214" t="s">
        <v>85</v>
      </c>
      <c r="AV260" s="13" t="s">
        <v>83</v>
      </c>
      <c r="AW260" s="13" t="s">
        <v>31</v>
      </c>
      <c r="AX260" s="13" t="s">
        <v>75</v>
      </c>
      <c r="AY260" s="214" t="s">
        <v>117</v>
      </c>
    </row>
    <row r="261" spans="1:65" s="14" customFormat="1" ht="11.25">
      <c r="B261" s="215"/>
      <c r="C261" s="216"/>
      <c r="D261" s="200" t="s">
        <v>128</v>
      </c>
      <c r="E261" s="217" t="s">
        <v>1</v>
      </c>
      <c r="F261" s="218" t="s">
        <v>288</v>
      </c>
      <c r="G261" s="216"/>
      <c r="H261" s="219">
        <v>46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128</v>
      </c>
      <c r="AU261" s="225" t="s">
        <v>85</v>
      </c>
      <c r="AV261" s="14" t="s">
        <v>85</v>
      </c>
      <c r="AW261" s="14" t="s">
        <v>31</v>
      </c>
      <c r="AX261" s="14" t="s">
        <v>75</v>
      </c>
      <c r="AY261" s="225" t="s">
        <v>117</v>
      </c>
    </row>
    <row r="262" spans="1:65" s="15" customFormat="1" ht="11.25">
      <c r="B262" s="226"/>
      <c r="C262" s="227"/>
      <c r="D262" s="200" t="s">
        <v>128</v>
      </c>
      <c r="E262" s="228" t="s">
        <v>1</v>
      </c>
      <c r="F262" s="229" t="s">
        <v>131</v>
      </c>
      <c r="G262" s="227"/>
      <c r="H262" s="230">
        <v>46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AT262" s="236" t="s">
        <v>128</v>
      </c>
      <c r="AU262" s="236" t="s">
        <v>85</v>
      </c>
      <c r="AV262" s="15" t="s">
        <v>125</v>
      </c>
      <c r="AW262" s="15" t="s">
        <v>31</v>
      </c>
      <c r="AX262" s="15" t="s">
        <v>83</v>
      </c>
      <c r="AY262" s="236" t="s">
        <v>117</v>
      </c>
    </row>
    <row r="263" spans="1:65" s="2" customFormat="1" ht="16.5" customHeight="1">
      <c r="A263" s="34"/>
      <c r="B263" s="35"/>
      <c r="C263" s="238" t="s">
        <v>289</v>
      </c>
      <c r="D263" s="238" t="s">
        <v>200</v>
      </c>
      <c r="E263" s="239" t="s">
        <v>290</v>
      </c>
      <c r="F263" s="240" t="s">
        <v>291</v>
      </c>
      <c r="G263" s="241" t="s">
        <v>292</v>
      </c>
      <c r="H263" s="242">
        <v>11500</v>
      </c>
      <c r="I263" s="243"/>
      <c r="J263" s="244">
        <f>ROUND(I263*H263,2)</f>
        <v>0</v>
      </c>
      <c r="K263" s="240" t="s">
        <v>293</v>
      </c>
      <c r="L263" s="39"/>
      <c r="M263" s="245" t="s">
        <v>1</v>
      </c>
      <c r="N263" s="246" t="s">
        <v>40</v>
      </c>
      <c r="O263" s="71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8" t="s">
        <v>125</v>
      </c>
      <c r="AT263" s="198" t="s">
        <v>200</v>
      </c>
      <c r="AU263" s="198" t="s">
        <v>85</v>
      </c>
      <c r="AY263" s="17" t="s">
        <v>117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7" t="s">
        <v>83</v>
      </c>
      <c r="BK263" s="199">
        <f>ROUND(I263*H263,2)</f>
        <v>0</v>
      </c>
      <c r="BL263" s="17" t="s">
        <v>125</v>
      </c>
      <c r="BM263" s="198" t="s">
        <v>294</v>
      </c>
    </row>
    <row r="264" spans="1:65" s="2" customFormat="1" ht="29.25">
      <c r="A264" s="34"/>
      <c r="B264" s="35"/>
      <c r="C264" s="36"/>
      <c r="D264" s="200" t="s">
        <v>127</v>
      </c>
      <c r="E264" s="36"/>
      <c r="F264" s="201" t="s">
        <v>295</v>
      </c>
      <c r="G264" s="36"/>
      <c r="H264" s="36"/>
      <c r="I264" s="202"/>
      <c r="J264" s="36"/>
      <c r="K264" s="36"/>
      <c r="L264" s="39"/>
      <c r="M264" s="203"/>
      <c r="N264" s="204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127</v>
      </c>
      <c r="AU264" s="17" t="s">
        <v>85</v>
      </c>
    </row>
    <row r="265" spans="1:65" s="13" customFormat="1" ht="22.5">
      <c r="B265" s="205"/>
      <c r="C265" s="206"/>
      <c r="D265" s="200" t="s">
        <v>128</v>
      </c>
      <c r="E265" s="207" t="s">
        <v>1</v>
      </c>
      <c r="F265" s="208" t="s">
        <v>296</v>
      </c>
      <c r="G265" s="206"/>
      <c r="H265" s="207" t="s">
        <v>1</v>
      </c>
      <c r="I265" s="209"/>
      <c r="J265" s="206"/>
      <c r="K265" s="206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128</v>
      </c>
      <c r="AU265" s="214" t="s">
        <v>85</v>
      </c>
      <c r="AV265" s="13" t="s">
        <v>83</v>
      </c>
      <c r="AW265" s="13" t="s">
        <v>31</v>
      </c>
      <c r="AX265" s="13" t="s">
        <v>75</v>
      </c>
      <c r="AY265" s="214" t="s">
        <v>117</v>
      </c>
    </row>
    <row r="266" spans="1:65" s="13" customFormat="1" ht="11.25">
      <c r="B266" s="205"/>
      <c r="C266" s="206"/>
      <c r="D266" s="200" t="s">
        <v>128</v>
      </c>
      <c r="E266" s="207" t="s">
        <v>1</v>
      </c>
      <c r="F266" s="208" t="s">
        <v>297</v>
      </c>
      <c r="G266" s="206"/>
      <c r="H266" s="207" t="s">
        <v>1</v>
      </c>
      <c r="I266" s="209"/>
      <c r="J266" s="206"/>
      <c r="K266" s="206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128</v>
      </c>
      <c r="AU266" s="214" t="s">
        <v>85</v>
      </c>
      <c r="AV266" s="13" t="s">
        <v>83</v>
      </c>
      <c r="AW266" s="13" t="s">
        <v>31</v>
      </c>
      <c r="AX266" s="13" t="s">
        <v>75</v>
      </c>
      <c r="AY266" s="214" t="s">
        <v>117</v>
      </c>
    </row>
    <row r="267" spans="1:65" s="14" customFormat="1" ht="11.25">
      <c r="B267" s="215"/>
      <c r="C267" s="216"/>
      <c r="D267" s="200" t="s">
        <v>128</v>
      </c>
      <c r="E267" s="217" t="s">
        <v>1</v>
      </c>
      <c r="F267" s="218" t="s">
        <v>298</v>
      </c>
      <c r="G267" s="216"/>
      <c r="H267" s="219">
        <v>11500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128</v>
      </c>
      <c r="AU267" s="225" t="s">
        <v>85</v>
      </c>
      <c r="AV267" s="14" t="s">
        <v>85</v>
      </c>
      <c r="AW267" s="14" t="s">
        <v>31</v>
      </c>
      <c r="AX267" s="14" t="s">
        <v>75</v>
      </c>
      <c r="AY267" s="225" t="s">
        <v>117</v>
      </c>
    </row>
    <row r="268" spans="1:65" s="15" customFormat="1" ht="11.25">
      <c r="B268" s="226"/>
      <c r="C268" s="227"/>
      <c r="D268" s="200" t="s">
        <v>128</v>
      </c>
      <c r="E268" s="228" t="s">
        <v>1</v>
      </c>
      <c r="F268" s="229" t="s">
        <v>131</v>
      </c>
      <c r="G268" s="227"/>
      <c r="H268" s="230">
        <v>11500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AT268" s="236" t="s">
        <v>128</v>
      </c>
      <c r="AU268" s="236" t="s">
        <v>85</v>
      </c>
      <c r="AV268" s="15" t="s">
        <v>125</v>
      </c>
      <c r="AW268" s="15" t="s">
        <v>31</v>
      </c>
      <c r="AX268" s="15" t="s">
        <v>83</v>
      </c>
      <c r="AY268" s="236" t="s">
        <v>117</v>
      </c>
    </row>
    <row r="269" spans="1:65" s="2" customFormat="1" ht="16.5" customHeight="1">
      <c r="A269" s="34"/>
      <c r="B269" s="35"/>
      <c r="C269" s="238" t="s">
        <v>299</v>
      </c>
      <c r="D269" s="238" t="s">
        <v>200</v>
      </c>
      <c r="E269" s="239" t="s">
        <v>300</v>
      </c>
      <c r="F269" s="240" t="s">
        <v>301</v>
      </c>
      <c r="G269" s="241" t="s">
        <v>167</v>
      </c>
      <c r="H269" s="242">
        <v>215</v>
      </c>
      <c r="I269" s="243"/>
      <c r="J269" s="244">
        <f>ROUND(I269*H269,2)</f>
        <v>0</v>
      </c>
      <c r="K269" s="240" t="s">
        <v>123</v>
      </c>
      <c r="L269" s="39"/>
      <c r="M269" s="245" t="s">
        <v>1</v>
      </c>
      <c r="N269" s="246" t="s">
        <v>40</v>
      </c>
      <c r="O269" s="71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8" t="s">
        <v>125</v>
      </c>
      <c r="AT269" s="198" t="s">
        <v>200</v>
      </c>
      <c r="AU269" s="198" t="s">
        <v>85</v>
      </c>
      <c r="AY269" s="17" t="s">
        <v>117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7" t="s">
        <v>83</v>
      </c>
      <c r="BK269" s="199">
        <f>ROUND(I269*H269,2)</f>
        <v>0</v>
      </c>
      <c r="BL269" s="17" t="s">
        <v>125</v>
      </c>
      <c r="BM269" s="198" t="s">
        <v>302</v>
      </c>
    </row>
    <row r="270" spans="1:65" s="2" customFormat="1" ht="19.5">
      <c r="A270" s="34"/>
      <c r="B270" s="35"/>
      <c r="C270" s="36"/>
      <c r="D270" s="200" t="s">
        <v>127</v>
      </c>
      <c r="E270" s="36"/>
      <c r="F270" s="201" t="s">
        <v>303</v>
      </c>
      <c r="G270" s="36"/>
      <c r="H270" s="36"/>
      <c r="I270" s="202"/>
      <c r="J270" s="36"/>
      <c r="K270" s="36"/>
      <c r="L270" s="39"/>
      <c r="M270" s="203"/>
      <c r="N270" s="204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127</v>
      </c>
      <c r="AU270" s="17" t="s">
        <v>85</v>
      </c>
    </row>
    <row r="271" spans="1:65" s="13" customFormat="1" ht="11.25">
      <c r="B271" s="205"/>
      <c r="C271" s="206"/>
      <c r="D271" s="200" t="s">
        <v>128</v>
      </c>
      <c r="E271" s="207" t="s">
        <v>1</v>
      </c>
      <c r="F271" s="208" t="s">
        <v>304</v>
      </c>
      <c r="G271" s="206"/>
      <c r="H271" s="207" t="s">
        <v>1</v>
      </c>
      <c r="I271" s="209"/>
      <c r="J271" s="206"/>
      <c r="K271" s="206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128</v>
      </c>
      <c r="AU271" s="214" t="s">
        <v>85</v>
      </c>
      <c r="AV271" s="13" t="s">
        <v>83</v>
      </c>
      <c r="AW271" s="13" t="s">
        <v>31</v>
      </c>
      <c r="AX271" s="13" t="s">
        <v>75</v>
      </c>
      <c r="AY271" s="214" t="s">
        <v>117</v>
      </c>
    </row>
    <row r="272" spans="1:65" s="14" customFormat="1" ht="11.25">
      <c r="B272" s="215"/>
      <c r="C272" s="216"/>
      <c r="D272" s="200" t="s">
        <v>128</v>
      </c>
      <c r="E272" s="217" t="s">
        <v>1</v>
      </c>
      <c r="F272" s="218" t="s">
        <v>305</v>
      </c>
      <c r="G272" s="216"/>
      <c r="H272" s="219">
        <v>215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128</v>
      </c>
      <c r="AU272" s="225" t="s">
        <v>85</v>
      </c>
      <c r="AV272" s="14" t="s">
        <v>85</v>
      </c>
      <c r="AW272" s="14" t="s">
        <v>31</v>
      </c>
      <c r="AX272" s="14" t="s">
        <v>75</v>
      </c>
      <c r="AY272" s="225" t="s">
        <v>117</v>
      </c>
    </row>
    <row r="273" spans="1:65" s="15" customFormat="1" ht="11.25">
      <c r="B273" s="226"/>
      <c r="C273" s="227"/>
      <c r="D273" s="200" t="s">
        <v>128</v>
      </c>
      <c r="E273" s="228" t="s">
        <v>1</v>
      </c>
      <c r="F273" s="229" t="s">
        <v>131</v>
      </c>
      <c r="G273" s="227"/>
      <c r="H273" s="230">
        <v>215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AT273" s="236" t="s">
        <v>128</v>
      </c>
      <c r="AU273" s="236" t="s">
        <v>85</v>
      </c>
      <c r="AV273" s="15" t="s">
        <v>125</v>
      </c>
      <c r="AW273" s="15" t="s">
        <v>31</v>
      </c>
      <c r="AX273" s="15" t="s">
        <v>83</v>
      </c>
      <c r="AY273" s="236" t="s">
        <v>117</v>
      </c>
    </row>
    <row r="274" spans="1:65" s="12" customFormat="1" ht="22.9" customHeight="1">
      <c r="B274" s="170"/>
      <c r="C274" s="171"/>
      <c r="D274" s="172" t="s">
        <v>74</v>
      </c>
      <c r="E274" s="184" t="s">
        <v>306</v>
      </c>
      <c r="F274" s="184" t="s">
        <v>307</v>
      </c>
      <c r="G274" s="171"/>
      <c r="H274" s="171"/>
      <c r="I274" s="174"/>
      <c r="J274" s="185">
        <f>BK274</f>
        <v>0</v>
      </c>
      <c r="K274" s="171"/>
      <c r="L274" s="176"/>
      <c r="M274" s="177"/>
      <c r="N274" s="178"/>
      <c r="O274" s="178"/>
      <c r="P274" s="179">
        <f>SUM(P275:P355)</f>
        <v>0</v>
      </c>
      <c r="Q274" s="178"/>
      <c r="R274" s="179">
        <f>SUM(R275:R355)</f>
        <v>0</v>
      </c>
      <c r="S274" s="178"/>
      <c r="T274" s="180">
        <f>SUM(T275:T355)</f>
        <v>0</v>
      </c>
      <c r="AR274" s="181" t="s">
        <v>125</v>
      </c>
      <c r="AT274" s="182" t="s">
        <v>74</v>
      </c>
      <c r="AU274" s="182" t="s">
        <v>83</v>
      </c>
      <c r="AY274" s="181" t="s">
        <v>117</v>
      </c>
      <c r="BK274" s="183">
        <f>SUM(BK275:BK355)</f>
        <v>0</v>
      </c>
    </row>
    <row r="275" spans="1:65" s="2" customFormat="1" ht="36">
      <c r="A275" s="34"/>
      <c r="B275" s="35"/>
      <c r="C275" s="238" t="s">
        <v>308</v>
      </c>
      <c r="D275" s="238" t="s">
        <v>200</v>
      </c>
      <c r="E275" s="239" t="s">
        <v>309</v>
      </c>
      <c r="F275" s="240" t="s">
        <v>310</v>
      </c>
      <c r="G275" s="241" t="s">
        <v>122</v>
      </c>
      <c r="H275" s="242">
        <v>41</v>
      </c>
      <c r="I275" s="243"/>
      <c r="J275" s="244">
        <f>ROUND(I275*H275,2)</f>
        <v>0</v>
      </c>
      <c r="K275" s="240" t="s">
        <v>123</v>
      </c>
      <c r="L275" s="39"/>
      <c r="M275" s="245" t="s">
        <v>1</v>
      </c>
      <c r="N275" s="246" t="s">
        <v>40</v>
      </c>
      <c r="O275" s="71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8" t="s">
        <v>311</v>
      </c>
      <c r="AT275" s="198" t="s">
        <v>200</v>
      </c>
      <c r="AU275" s="198" t="s">
        <v>85</v>
      </c>
      <c r="AY275" s="17" t="s">
        <v>117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7" t="s">
        <v>83</v>
      </c>
      <c r="BK275" s="199">
        <f>ROUND(I275*H275,2)</f>
        <v>0</v>
      </c>
      <c r="BL275" s="17" t="s">
        <v>311</v>
      </c>
      <c r="BM275" s="198" t="s">
        <v>312</v>
      </c>
    </row>
    <row r="276" spans="1:65" s="2" customFormat="1" ht="39">
      <c r="A276" s="34"/>
      <c r="B276" s="35"/>
      <c r="C276" s="36"/>
      <c r="D276" s="200" t="s">
        <v>127</v>
      </c>
      <c r="E276" s="36"/>
      <c r="F276" s="201" t="s">
        <v>313</v>
      </c>
      <c r="G276" s="36"/>
      <c r="H276" s="36"/>
      <c r="I276" s="202"/>
      <c r="J276" s="36"/>
      <c r="K276" s="36"/>
      <c r="L276" s="39"/>
      <c r="M276" s="203"/>
      <c r="N276" s="204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127</v>
      </c>
      <c r="AU276" s="17" t="s">
        <v>85</v>
      </c>
    </row>
    <row r="277" spans="1:65" s="14" customFormat="1" ht="11.25">
      <c r="B277" s="215"/>
      <c r="C277" s="216"/>
      <c r="D277" s="200" t="s">
        <v>128</v>
      </c>
      <c r="E277" s="217" t="s">
        <v>1</v>
      </c>
      <c r="F277" s="218" t="s">
        <v>314</v>
      </c>
      <c r="G277" s="216"/>
      <c r="H277" s="219">
        <v>41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128</v>
      </c>
      <c r="AU277" s="225" t="s">
        <v>85</v>
      </c>
      <c r="AV277" s="14" t="s">
        <v>85</v>
      </c>
      <c r="AW277" s="14" t="s">
        <v>31</v>
      </c>
      <c r="AX277" s="14" t="s">
        <v>75</v>
      </c>
      <c r="AY277" s="225" t="s">
        <v>117</v>
      </c>
    </row>
    <row r="278" spans="1:65" s="15" customFormat="1" ht="11.25">
      <c r="B278" s="226"/>
      <c r="C278" s="227"/>
      <c r="D278" s="200" t="s">
        <v>128</v>
      </c>
      <c r="E278" s="228" t="s">
        <v>1</v>
      </c>
      <c r="F278" s="229" t="s">
        <v>131</v>
      </c>
      <c r="G278" s="227"/>
      <c r="H278" s="230">
        <v>41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AT278" s="236" t="s">
        <v>128</v>
      </c>
      <c r="AU278" s="236" t="s">
        <v>85</v>
      </c>
      <c r="AV278" s="15" t="s">
        <v>125</v>
      </c>
      <c r="AW278" s="15" t="s">
        <v>31</v>
      </c>
      <c r="AX278" s="15" t="s">
        <v>83</v>
      </c>
      <c r="AY278" s="236" t="s">
        <v>117</v>
      </c>
    </row>
    <row r="279" spans="1:65" s="2" customFormat="1" ht="24">
      <c r="A279" s="34"/>
      <c r="B279" s="35"/>
      <c r="C279" s="238" t="s">
        <v>315</v>
      </c>
      <c r="D279" s="238" t="s">
        <v>200</v>
      </c>
      <c r="E279" s="239" t="s">
        <v>316</v>
      </c>
      <c r="F279" s="240" t="s">
        <v>317</v>
      </c>
      <c r="G279" s="241" t="s">
        <v>122</v>
      </c>
      <c r="H279" s="242">
        <v>41</v>
      </c>
      <c r="I279" s="243"/>
      <c r="J279" s="244">
        <f>ROUND(I279*H279,2)</f>
        <v>0</v>
      </c>
      <c r="K279" s="240" t="s">
        <v>123</v>
      </c>
      <c r="L279" s="39"/>
      <c r="M279" s="245" t="s">
        <v>1</v>
      </c>
      <c r="N279" s="246" t="s">
        <v>40</v>
      </c>
      <c r="O279" s="71"/>
      <c r="P279" s="196">
        <f>O279*H279</f>
        <v>0</v>
      </c>
      <c r="Q279" s="196">
        <v>0</v>
      </c>
      <c r="R279" s="196">
        <f>Q279*H279</f>
        <v>0</v>
      </c>
      <c r="S279" s="196">
        <v>0</v>
      </c>
      <c r="T279" s="197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8" t="s">
        <v>311</v>
      </c>
      <c r="AT279" s="198" t="s">
        <v>200</v>
      </c>
      <c r="AU279" s="198" t="s">
        <v>85</v>
      </c>
      <c r="AY279" s="17" t="s">
        <v>117</v>
      </c>
      <c r="BE279" s="199">
        <f>IF(N279="základní",J279,0)</f>
        <v>0</v>
      </c>
      <c r="BF279" s="199">
        <f>IF(N279="snížená",J279,0)</f>
        <v>0</v>
      </c>
      <c r="BG279" s="199">
        <f>IF(N279="zákl. přenesená",J279,0)</f>
        <v>0</v>
      </c>
      <c r="BH279" s="199">
        <f>IF(N279="sníž. přenesená",J279,0)</f>
        <v>0</v>
      </c>
      <c r="BI279" s="199">
        <f>IF(N279="nulová",J279,0)</f>
        <v>0</v>
      </c>
      <c r="BJ279" s="17" t="s">
        <v>83</v>
      </c>
      <c r="BK279" s="199">
        <f>ROUND(I279*H279,2)</f>
        <v>0</v>
      </c>
      <c r="BL279" s="17" t="s">
        <v>311</v>
      </c>
      <c r="BM279" s="198" t="s">
        <v>318</v>
      </c>
    </row>
    <row r="280" spans="1:65" s="2" customFormat="1" ht="11.25">
      <c r="A280" s="34"/>
      <c r="B280" s="35"/>
      <c r="C280" s="36"/>
      <c r="D280" s="200" t="s">
        <v>127</v>
      </c>
      <c r="E280" s="36"/>
      <c r="F280" s="201" t="s">
        <v>317</v>
      </c>
      <c r="G280" s="36"/>
      <c r="H280" s="36"/>
      <c r="I280" s="202"/>
      <c r="J280" s="36"/>
      <c r="K280" s="36"/>
      <c r="L280" s="39"/>
      <c r="M280" s="203"/>
      <c r="N280" s="204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127</v>
      </c>
      <c r="AU280" s="17" t="s">
        <v>85</v>
      </c>
    </row>
    <row r="281" spans="1:65" s="14" customFormat="1" ht="11.25">
      <c r="B281" s="215"/>
      <c r="C281" s="216"/>
      <c r="D281" s="200" t="s">
        <v>128</v>
      </c>
      <c r="E281" s="217" t="s">
        <v>1</v>
      </c>
      <c r="F281" s="218" t="s">
        <v>314</v>
      </c>
      <c r="G281" s="216"/>
      <c r="H281" s="219">
        <v>41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128</v>
      </c>
      <c r="AU281" s="225" t="s">
        <v>85</v>
      </c>
      <c r="AV281" s="14" t="s">
        <v>85</v>
      </c>
      <c r="AW281" s="14" t="s">
        <v>31</v>
      </c>
      <c r="AX281" s="14" t="s">
        <v>75</v>
      </c>
      <c r="AY281" s="225" t="s">
        <v>117</v>
      </c>
    </row>
    <row r="282" spans="1:65" s="15" customFormat="1" ht="11.25">
      <c r="B282" s="226"/>
      <c r="C282" s="227"/>
      <c r="D282" s="200" t="s">
        <v>128</v>
      </c>
      <c r="E282" s="228" t="s">
        <v>1</v>
      </c>
      <c r="F282" s="229" t="s">
        <v>131</v>
      </c>
      <c r="G282" s="227"/>
      <c r="H282" s="230">
        <v>41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AT282" s="236" t="s">
        <v>128</v>
      </c>
      <c r="AU282" s="236" t="s">
        <v>85</v>
      </c>
      <c r="AV282" s="15" t="s">
        <v>125</v>
      </c>
      <c r="AW282" s="15" t="s">
        <v>31</v>
      </c>
      <c r="AX282" s="15" t="s">
        <v>83</v>
      </c>
      <c r="AY282" s="236" t="s">
        <v>117</v>
      </c>
    </row>
    <row r="283" spans="1:65" s="2" customFormat="1" ht="21.75" customHeight="1">
      <c r="A283" s="34"/>
      <c r="B283" s="35"/>
      <c r="C283" s="238" t="s">
        <v>319</v>
      </c>
      <c r="D283" s="238" t="s">
        <v>200</v>
      </c>
      <c r="E283" s="239" t="s">
        <v>320</v>
      </c>
      <c r="F283" s="240" t="s">
        <v>321</v>
      </c>
      <c r="G283" s="241" t="s">
        <v>122</v>
      </c>
      <c r="H283" s="242">
        <v>1</v>
      </c>
      <c r="I283" s="243"/>
      <c r="J283" s="244">
        <f>ROUND(I283*H283,2)</f>
        <v>0</v>
      </c>
      <c r="K283" s="240" t="s">
        <v>123</v>
      </c>
      <c r="L283" s="39"/>
      <c r="M283" s="245" t="s">
        <v>1</v>
      </c>
      <c r="N283" s="246" t="s">
        <v>40</v>
      </c>
      <c r="O283" s="71"/>
      <c r="P283" s="196">
        <f>O283*H283</f>
        <v>0</v>
      </c>
      <c r="Q283" s="196">
        <v>0</v>
      </c>
      <c r="R283" s="196">
        <f>Q283*H283</f>
        <v>0</v>
      </c>
      <c r="S283" s="196">
        <v>0</v>
      </c>
      <c r="T283" s="19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8" t="s">
        <v>311</v>
      </c>
      <c r="AT283" s="198" t="s">
        <v>200</v>
      </c>
      <c r="AU283" s="198" t="s">
        <v>85</v>
      </c>
      <c r="AY283" s="17" t="s">
        <v>117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7" t="s">
        <v>83</v>
      </c>
      <c r="BK283" s="199">
        <f>ROUND(I283*H283,2)</f>
        <v>0</v>
      </c>
      <c r="BL283" s="17" t="s">
        <v>311</v>
      </c>
      <c r="BM283" s="198" t="s">
        <v>322</v>
      </c>
    </row>
    <row r="284" spans="1:65" s="2" customFormat="1" ht="11.25">
      <c r="A284" s="34"/>
      <c r="B284" s="35"/>
      <c r="C284" s="36"/>
      <c r="D284" s="200" t="s">
        <v>127</v>
      </c>
      <c r="E284" s="36"/>
      <c r="F284" s="201" t="s">
        <v>321</v>
      </c>
      <c r="G284" s="36"/>
      <c r="H284" s="36"/>
      <c r="I284" s="202"/>
      <c r="J284" s="36"/>
      <c r="K284" s="36"/>
      <c r="L284" s="39"/>
      <c r="M284" s="203"/>
      <c r="N284" s="204"/>
      <c r="O284" s="71"/>
      <c r="P284" s="71"/>
      <c r="Q284" s="71"/>
      <c r="R284" s="71"/>
      <c r="S284" s="71"/>
      <c r="T284" s="72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127</v>
      </c>
      <c r="AU284" s="17" t="s">
        <v>85</v>
      </c>
    </row>
    <row r="285" spans="1:65" s="13" customFormat="1" ht="11.25">
      <c r="B285" s="205"/>
      <c r="C285" s="206"/>
      <c r="D285" s="200" t="s">
        <v>128</v>
      </c>
      <c r="E285" s="207" t="s">
        <v>1</v>
      </c>
      <c r="F285" s="208" t="s">
        <v>136</v>
      </c>
      <c r="G285" s="206"/>
      <c r="H285" s="207" t="s">
        <v>1</v>
      </c>
      <c r="I285" s="209"/>
      <c r="J285" s="206"/>
      <c r="K285" s="206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128</v>
      </c>
      <c r="AU285" s="214" t="s">
        <v>85</v>
      </c>
      <c r="AV285" s="13" t="s">
        <v>83</v>
      </c>
      <c r="AW285" s="13" t="s">
        <v>31</v>
      </c>
      <c r="AX285" s="13" t="s">
        <v>75</v>
      </c>
      <c r="AY285" s="214" t="s">
        <v>117</v>
      </c>
    </row>
    <row r="286" spans="1:65" s="14" customFormat="1" ht="11.25">
      <c r="B286" s="215"/>
      <c r="C286" s="216"/>
      <c r="D286" s="200" t="s">
        <v>128</v>
      </c>
      <c r="E286" s="217" t="s">
        <v>1</v>
      </c>
      <c r="F286" s="218" t="s">
        <v>83</v>
      </c>
      <c r="G286" s="216"/>
      <c r="H286" s="219">
        <v>1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128</v>
      </c>
      <c r="AU286" s="225" t="s">
        <v>85</v>
      </c>
      <c r="AV286" s="14" t="s">
        <v>85</v>
      </c>
      <c r="AW286" s="14" t="s">
        <v>31</v>
      </c>
      <c r="AX286" s="14" t="s">
        <v>75</v>
      </c>
      <c r="AY286" s="225" t="s">
        <v>117</v>
      </c>
    </row>
    <row r="287" spans="1:65" s="15" customFormat="1" ht="11.25">
      <c r="B287" s="226"/>
      <c r="C287" s="227"/>
      <c r="D287" s="200" t="s">
        <v>128</v>
      </c>
      <c r="E287" s="228" t="s">
        <v>1</v>
      </c>
      <c r="F287" s="229" t="s">
        <v>131</v>
      </c>
      <c r="G287" s="227"/>
      <c r="H287" s="230">
        <v>1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AT287" s="236" t="s">
        <v>128</v>
      </c>
      <c r="AU287" s="236" t="s">
        <v>85</v>
      </c>
      <c r="AV287" s="15" t="s">
        <v>125</v>
      </c>
      <c r="AW287" s="15" t="s">
        <v>31</v>
      </c>
      <c r="AX287" s="15" t="s">
        <v>83</v>
      </c>
      <c r="AY287" s="236" t="s">
        <v>117</v>
      </c>
    </row>
    <row r="288" spans="1:65" s="2" customFormat="1" ht="16.5" customHeight="1">
      <c r="A288" s="34"/>
      <c r="B288" s="35"/>
      <c r="C288" s="238" t="s">
        <v>323</v>
      </c>
      <c r="D288" s="238" t="s">
        <v>200</v>
      </c>
      <c r="E288" s="239" t="s">
        <v>324</v>
      </c>
      <c r="F288" s="240" t="s">
        <v>325</v>
      </c>
      <c r="G288" s="241" t="s">
        <v>122</v>
      </c>
      <c r="H288" s="242">
        <v>1</v>
      </c>
      <c r="I288" s="243"/>
      <c r="J288" s="244">
        <f>ROUND(I288*H288,2)</f>
        <v>0</v>
      </c>
      <c r="K288" s="240" t="s">
        <v>123</v>
      </c>
      <c r="L288" s="39"/>
      <c r="M288" s="245" t="s">
        <v>1</v>
      </c>
      <c r="N288" s="246" t="s">
        <v>40</v>
      </c>
      <c r="O288" s="71"/>
      <c r="P288" s="196">
        <f>O288*H288</f>
        <v>0</v>
      </c>
      <c r="Q288" s="196">
        <v>0</v>
      </c>
      <c r="R288" s="196">
        <f>Q288*H288</f>
        <v>0</v>
      </c>
      <c r="S288" s="196">
        <v>0</v>
      </c>
      <c r="T288" s="197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8" t="s">
        <v>311</v>
      </c>
      <c r="AT288" s="198" t="s">
        <v>200</v>
      </c>
      <c r="AU288" s="198" t="s">
        <v>85</v>
      </c>
      <c r="AY288" s="17" t="s">
        <v>117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7" t="s">
        <v>83</v>
      </c>
      <c r="BK288" s="199">
        <f>ROUND(I288*H288,2)</f>
        <v>0</v>
      </c>
      <c r="BL288" s="17" t="s">
        <v>311</v>
      </c>
      <c r="BM288" s="198" t="s">
        <v>326</v>
      </c>
    </row>
    <row r="289" spans="1:65" s="2" customFormat="1" ht="19.5">
      <c r="A289" s="34"/>
      <c r="B289" s="35"/>
      <c r="C289" s="36"/>
      <c r="D289" s="200" t="s">
        <v>127</v>
      </c>
      <c r="E289" s="36"/>
      <c r="F289" s="201" t="s">
        <v>327</v>
      </c>
      <c r="G289" s="36"/>
      <c r="H289" s="36"/>
      <c r="I289" s="202"/>
      <c r="J289" s="36"/>
      <c r="K289" s="36"/>
      <c r="L289" s="39"/>
      <c r="M289" s="203"/>
      <c r="N289" s="204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127</v>
      </c>
      <c r="AU289" s="17" t="s">
        <v>85</v>
      </c>
    </row>
    <row r="290" spans="1:65" s="13" customFormat="1" ht="11.25">
      <c r="B290" s="205"/>
      <c r="C290" s="206"/>
      <c r="D290" s="200" t="s">
        <v>128</v>
      </c>
      <c r="E290" s="207" t="s">
        <v>1</v>
      </c>
      <c r="F290" s="208" t="s">
        <v>136</v>
      </c>
      <c r="G290" s="206"/>
      <c r="H290" s="207" t="s">
        <v>1</v>
      </c>
      <c r="I290" s="209"/>
      <c r="J290" s="206"/>
      <c r="K290" s="206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128</v>
      </c>
      <c r="AU290" s="214" t="s">
        <v>85</v>
      </c>
      <c r="AV290" s="13" t="s">
        <v>83</v>
      </c>
      <c r="AW290" s="13" t="s">
        <v>31</v>
      </c>
      <c r="AX290" s="13" t="s">
        <v>75</v>
      </c>
      <c r="AY290" s="214" t="s">
        <v>117</v>
      </c>
    </row>
    <row r="291" spans="1:65" s="14" customFormat="1" ht="11.25">
      <c r="B291" s="215"/>
      <c r="C291" s="216"/>
      <c r="D291" s="200" t="s">
        <v>128</v>
      </c>
      <c r="E291" s="217" t="s">
        <v>1</v>
      </c>
      <c r="F291" s="218" t="s">
        <v>83</v>
      </c>
      <c r="G291" s="216"/>
      <c r="H291" s="219">
        <v>1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128</v>
      </c>
      <c r="AU291" s="225" t="s">
        <v>85</v>
      </c>
      <c r="AV291" s="14" t="s">
        <v>85</v>
      </c>
      <c r="AW291" s="14" t="s">
        <v>31</v>
      </c>
      <c r="AX291" s="14" t="s">
        <v>75</v>
      </c>
      <c r="AY291" s="225" t="s">
        <v>117</v>
      </c>
    </row>
    <row r="292" spans="1:65" s="15" customFormat="1" ht="11.25">
      <c r="B292" s="226"/>
      <c r="C292" s="227"/>
      <c r="D292" s="200" t="s">
        <v>128</v>
      </c>
      <c r="E292" s="228" t="s">
        <v>1</v>
      </c>
      <c r="F292" s="229" t="s">
        <v>131</v>
      </c>
      <c r="G292" s="227"/>
      <c r="H292" s="230">
        <v>1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AT292" s="236" t="s">
        <v>128</v>
      </c>
      <c r="AU292" s="236" t="s">
        <v>85</v>
      </c>
      <c r="AV292" s="15" t="s">
        <v>125</v>
      </c>
      <c r="AW292" s="15" t="s">
        <v>31</v>
      </c>
      <c r="AX292" s="15" t="s">
        <v>83</v>
      </c>
      <c r="AY292" s="236" t="s">
        <v>117</v>
      </c>
    </row>
    <row r="293" spans="1:65" s="2" customFormat="1" ht="21.75" customHeight="1">
      <c r="A293" s="34"/>
      <c r="B293" s="35"/>
      <c r="C293" s="238" t="s">
        <v>328</v>
      </c>
      <c r="D293" s="238" t="s">
        <v>200</v>
      </c>
      <c r="E293" s="239" t="s">
        <v>329</v>
      </c>
      <c r="F293" s="240" t="s">
        <v>330</v>
      </c>
      <c r="G293" s="241" t="s">
        <v>122</v>
      </c>
      <c r="H293" s="242">
        <v>12</v>
      </c>
      <c r="I293" s="243"/>
      <c r="J293" s="244">
        <f>ROUND(I293*H293,2)</f>
        <v>0</v>
      </c>
      <c r="K293" s="240" t="s">
        <v>123</v>
      </c>
      <c r="L293" s="39"/>
      <c r="M293" s="245" t="s">
        <v>1</v>
      </c>
      <c r="N293" s="246" t="s">
        <v>40</v>
      </c>
      <c r="O293" s="71"/>
      <c r="P293" s="196">
        <f>O293*H293</f>
        <v>0</v>
      </c>
      <c r="Q293" s="196">
        <v>0</v>
      </c>
      <c r="R293" s="196">
        <f>Q293*H293</f>
        <v>0</v>
      </c>
      <c r="S293" s="196">
        <v>0</v>
      </c>
      <c r="T293" s="197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8" t="s">
        <v>311</v>
      </c>
      <c r="AT293" s="198" t="s">
        <v>200</v>
      </c>
      <c r="AU293" s="198" t="s">
        <v>85</v>
      </c>
      <c r="AY293" s="17" t="s">
        <v>117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7" t="s">
        <v>83</v>
      </c>
      <c r="BK293" s="199">
        <f>ROUND(I293*H293,2)</f>
        <v>0</v>
      </c>
      <c r="BL293" s="17" t="s">
        <v>311</v>
      </c>
      <c r="BM293" s="198" t="s">
        <v>331</v>
      </c>
    </row>
    <row r="294" spans="1:65" s="2" customFormat="1" ht="11.25">
      <c r="A294" s="34"/>
      <c r="B294" s="35"/>
      <c r="C294" s="36"/>
      <c r="D294" s="200" t="s">
        <v>127</v>
      </c>
      <c r="E294" s="36"/>
      <c r="F294" s="201" t="s">
        <v>330</v>
      </c>
      <c r="G294" s="36"/>
      <c r="H294" s="36"/>
      <c r="I294" s="202"/>
      <c r="J294" s="36"/>
      <c r="K294" s="36"/>
      <c r="L294" s="39"/>
      <c r="M294" s="203"/>
      <c r="N294" s="204"/>
      <c r="O294" s="71"/>
      <c r="P294" s="71"/>
      <c r="Q294" s="71"/>
      <c r="R294" s="71"/>
      <c r="S294" s="71"/>
      <c r="T294" s="72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127</v>
      </c>
      <c r="AU294" s="17" t="s">
        <v>85</v>
      </c>
    </row>
    <row r="295" spans="1:65" s="13" customFormat="1" ht="11.25">
      <c r="B295" s="205"/>
      <c r="C295" s="206"/>
      <c r="D295" s="200" t="s">
        <v>128</v>
      </c>
      <c r="E295" s="207" t="s">
        <v>1</v>
      </c>
      <c r="F295" s="208" t="s">
        <v>332</v>
      </c>
      <c r="G295" s="206"/>
      <c r="H295" s="207" t="s">
        <v>1</v>
      </c>
      <c r="I295" s="209"/>
      <c r="J295" s="206"/>
      <c r="K295" s="206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128</v>
      </c>
      <c r="AU295" s="214" t="s">
        <v>85</v>
      </c>
      <c r="AV295" s="13" t="s">
        <v>83</v>
      </c>
      <c r="AW295" s="13" t="s">
        <v>31</v>
      </c>
      <c r="AX295" s="13" t="s">
        <v>75</v>
      </c>
      <c r="AY295" s="214" t="s">
        <v>117</v>
      </c>
    </row>
    <row r="296" spans="1:65" s="14" customFormat="1" ht="11.25">
      <c r="B296" s="215"/>
      <c r="C296" s="216"/>
      <c r="D296" s="200" t="s">
        <v>128</v>
      </c>
      <c r="E296" s="217" t="s">
        <v>1</v>
      </c>
      <c r="F296" s="218" t="s">
        <v>333</v>
      </c>
      <c r="G296" s="216"/>
      <c r="H296" s="219">
        <v>12</v>
      </c>
      <c r="I296" s="220"/>
      <c r="J296" s="216"/>
      <c r="K296" s="216"/>
      <c r="L296" s="221"/>
      <c r="M296" s="222"/>
      <c r="N296" s="223"/>
      <c r="O296" s="223"/>
      <c r="P296" s="223"/>
      <c r="Q296" s="223"/>
      <c r="R296" s="223"/>
      <c r="S296" s="223"/>
      <c r="T296" s="224"/>
      <c r="AT296" s="225" t="s">
        <v>128</v>
      </c>
      <c r="AU296" s="225" t="s">
        <v>85</v>
      </c>
      <c r="AV296" s="14" t="s">
        <v>85</v>
      </c>
      <c r="AW296" s="14" t="s">
        <v>31</v>
      </c>
      <c r="AX296" s="14" t="s">
        <v>75</v>
      </c>
      <c r="AY296" s="225" t="s">
        <v>117</v>
      </c>
    </row>
    <row r="297" spans="1:65" s="15" customFormat="1" ht="11.25">
      <c r="B297" s="226"/>
      <c r="C297" s="227"/>
      <c r="D297" s="200" t="s">
        <v>128</v>
      </c>
      <c r="E297" s="228" t="s">
        <v>1</v>
      </c>
      <c r="F297" s="229" t="s">
        <v>131</v>
      </c>
      <c r="G297" s="227"/>
      <c r="H297" s="230">
        <v>12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AT297" s="236" t="s">
        <v>128</v>
      </c>
      <c r="AU297" s="236" t="s">
        <v>85</v>
      </c>
      <c r="AV297" s="15" t="s">
        <v>125</v>
      </c>
      <c r="AW297" s="15" t="s">
        <v>31</v>
      </c>
      <c r="AX297" s="15" t="s">
        <v>83</v>
      </c>
      <c r="AY297" s="236" t="s">
        <v>117</v>
      </c>
    </row>
    <row r="298" spans="1:65" s="2" customFormat="1" ht="21.75" customHeight="1">
      <c r="A298" s="34"/>
      <c r="B298" s="35"/>
      <c r="C298" s="238" t="s">
        <v>334</v>
      </c>
      <c r="D298" s="238" t="s">
        <v>200</v>
      </c>
      <c r="E298" s="239" t="s">
        <v>335</v>
      </c>
      <c r="F298" s="240" t="s">
        <v>336</v>
      </c>
      <c r="G298" s="241" t="s">
        <v>122</v>
      </c>
      <c r="H298" s="242">
        <v>12</v>
      </c>
      <c r="I298" s="243"/>
      <c r="J298" s="244">
        <f>ROUND(I298*H298,2)</f>
        <v>0</v>
      </c>
      <c r="K298" s="240" t="s">
        <v>123</v>
      </c>
      <c r="L298" s="39"/>
      <c r="M298" s="245" t="s">
        <v>1</v>
      </c>
      <c r="N298" s="246" t="s">
        <v>40</v>
      </c>
      <c r="O298" s="71"/>
      <c r="P298" s="196">
        <f>O298*H298</f>
        <v>0</v>
      </c>
      <c r="Q298" s="196">
        <v>0</v>
      </c>
      <c r="R298" s="196">
        <f>Q298*H298</f>
        <v>0</v>
      </c>
      <c r="S298" s="196">
        <v>0</v>
      </c>
      <c r="T298" s="197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8" t="s">
        <v>311</v>
      </c>
      <c r="AT298" s="198" t="s">
        <v>200</v>
      </c>
      <c r="AU298" s="198" t="s">
        <v>85</v>
      </c>
      <c r="AY298" s="17" t="s">
        <v>117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17" t="s">
        <v>83</v>
      </c>
      <c r="BK298" s="199">
        <f>ROUND(I298*H298,2)</f>
        <v>0</v>
      </c>
      <c r="BL298" s="17" t="s">
        <v>311</v>
      </c>
      <c r="BM298" s="198" t="s">
        <v>337</v>
      </c>
    </row>
    <row r="299" spans="1:65" s="2" customFormat="1" ht="11.25">
      <c r="A299" s="34"/>
      <c r="B299" s="35"/>
      <c r="C299" s="36"/>
      <c r="D299" s="200" t="s">
        <v>127</v>
      </c>
      <c r="E299" s="36"/>
      <c r="F299" s="201" t="s">
        <v>336</v>
      </c>
      <c r="G299" s="36"/>
      <c r="H299" s="36"/>
      <c r="I299" s="202"/>
      <c r="J299" s="36"/>
      <c r="K299" s="36"/>
      <c r="L299" s="39"/>
      <c r="M299" s="203"/>
      <c r="N299" s="204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127</v>
      </c>
      <c r="AU299" s="17" t="s">
        <v>85</v>
      </c>
    </row>
    <row r="300" spans="1:65" s="13" customFormat="1" ht="11.25">
      <c r="B300" s="205"/>
      <c r="C300" s="206"/>
      <c r="D300" s="200" t="s">
        <v>128</v>
      </c>
      <c r="E300" s="207" t="s">
        <v>1</v>
      </c>
      <c r="F300" s="208" t="s">
        <v>332</v>
      </c>
      <c r="G300" s="206"/>
      <c r="H300" s="207" t="s">
        <v>1</v>
      </c>
      <c r="I300" s="209"/>
      <c r="J300" s="206"/>
      <c r="K300" s="206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128</v>
      </c>
      <c r="AU300" s="214" t="s">
        <v>85</v>
      </c>
      <c r="AV300" s="13" t="s">
        <v>83</v>
      </c>
      <c r="AW300" s="13" t="s">
        <v>31</v>
      </c>
      <c r="AX300" s="13" t="s">
        <v>75</v>
      </c>
      <c r="AY300" s="214" t="s">
        <v>117</v>
      </c>
    </row>
    <row r="301" spans="1:65" s="14" customFormat="1" ht="11.25">
      <c r="B301" s="215"/>
      <c r="C301" s="216"/>
      <c r="D301" s="200" t="s">
        <v>128</v>
      </c>
      <c r="E301" s="217" t="s">
        <v>1</v>
      </c>
      <c r="F301" s="218" t="s">
        <v>333</v>
      </c>
      <c r="G301" s="216"/>
      <c r="H301" s="219">
        <v>12</v>
      </c>
      <c r="I301" s="220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AT301" s="225" t="s">
        <v>128</v>
      </c>
      <c r="AU301" s="225" t="s">
        <v>85</v>
      </c>
      <c r="AV301" s="14" t="s">
        <v>85</v>
      </c>
      <c r="AW301" s="14" t="s">
        <v>31</v>
      </c>
      <c r="AX301" s="14" t="s">
        <v>75</v>
      </c>
      <c r="AY301" s="225" t="s">
        <v>117</v>
      </c>
    </row>
    <row r="302" spans="1:65" s="15" customFormat="1" ht="11.25">
      <c r="B302" s="226"/>
      <c r="C302" s="227"/>
      <c r="D302" s="200" t="s">
        <v>128</v>
      </c>
      <c r="E302" s="228" t="s">
        <v>1</v>
      </c>
      <c r="F302" s="229" t="s">
        <v>131</v>
      </c>
      <c r="G302" s="227"/>
      <c r="H302" s="230">
        <v>12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AT302" s="236" t="s">
        <v>128</v>
      </c>
      <c r="AU302" s="236" t="s">
        <v>85</v>
      </c>
      <c r="AV302" s="15" t="s">
        <v>125</v>
      </c>
      <c r="AW302" s="15" t="s">
        <v>31</v>
      </c>
      <c r="AX302" s="15" t="s">
        <v>83</v>
      </c>
      <c r="AY302" s="236" t="s">
        <v>117</v>
      </c>
    </row>
    <row r="303" spans="1:65" s="2" customFormat="1" ht="55.5" customHeight="1">
      <c r="A303" s="34"/>
      <c r="B303" s="35"/>
      <c r="C303" s="238" t="s">
        <v>338</v>
      </c>
      <c r="D303" s="238" t="s">
        <v>200</v>
      </c>
      <c r="E303" s="239" t="s">
        <v>339</v>
      </c>
      <c r="F303" s="240" t="s">
        <v>340</v>
      </c>
      <c r="G303" s="241" t="s">
        <v>167</v>
      </c>
      <c r="H303" s="242">
        <v>9743.36</v>
      </c>
      <c r="I303" s="243"/>
      <c r="J303" s="244">
        <f>ROUND(I303*H303,2)</f>
        <v>0</v>
      </c>
      <c r="K303" s="240" t="s">
        <v>123</v>
      </c>
      <c r="L303" s="39"/>
      <c r="M303" s="245" t="s">
        <v>1</v>
      </c>
      <c r="N303" s="246" t="s">
        <v>40</v>
      </c>
      <c r="O303" s="71"/>
      <c r="P303" s="196">
        <f>O303*H303</f>
        <v>0</v>
      </c>
      <c r="Q303" s="196">
        <v>0</v>
      </c>
      <c r="R303" s="196">
        <f>Q303*H303</f>
        <v>0</v>
      </c>
      <c r="S303" s="196">
        <v>0</v>
      </c>
      <c r="T303" s="19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8" t="s">
        <v>311</v>
      </c>
      <c r="AT303" s="198" t="s">
        <v>200</v>
      </c>
      <c r="AU303" s="198" t="s">
        <v>85</v>
      </c>
      <c r="AY303" s="17" t="s">
        <v>117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7" t="s">
        <v>83</v>
      </c>
      <c r="BK303" s="199">
        <f>ROUND(I303*H303,2)</f>
        <v>0</v>
      </c>
      <c r="BL303" s="17" t="s">
        <v>311</v>
      </c>
      <c r="BM303" s="198" t="s">
        <v>341</v>
      </c>
    </row>
    <row r="304" spans="1:65" s="2" customFormat="1" ht="78">
      <c r="A304" s="34"/>
      <c r="B304" s="35"/>
      <c r="C304" s="36"/>
      <c r="D304" s="200" t="s">
        <v>127</v>
      </c>
      <c r="E304" s="36"/>
      <c r="F304" s="201" t="s">
        <v>342</v>
      </c>
      <c r="G304" s="36"/>
      <c r="H304" s="36"/>
      <c r="I304" s="202"/>
      <c r="J304" s="36"/>
      <c r="K304" s="36"/>
      <c r="L304" s="39"/>
      <c r="M304" s="203"/>
      <c r="N304" s="204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127</v>
      </c>
      <c r="AU304" s="17" t="s">
        <v>85</v>
      </c>
    </row>
    <row r="305" spans="1:65" s="13" customFormat="1" ht="11.25">
      <c r="B305" s="205"/>
      <c r="C305" s="206"/>
      <c r="D305" s="200" t="s">
        <v>128</v>
      </c>
      <c r="E305" s="207" t="s">
        <v>1</v>
      </c>
      <c r="F305" s="208" t="s">
        <v>343</v>
      </c>
      <c r="G305" s="206"/>
      <c r="H305" s="207" t="s">
        <v>1</v>
      </c>
      <c r="I305" s="209"/>
      <c r="J305" s="206"/>
      <c r="K305" s="206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128</v>
      </c>
      <c r="AU305" s="214" t="s">
        <v>85</v>
      </c>
      <c r="AV305" s="13" t="s">
        <v>83</v>
      </c>
      <c r="AW305" s="13" t="s">
        <v>31</v>
      </c>
      <c r="AX305" s="13" t="s">
        <v>75</v>
      </c>
      <c r="AY305" s="214" t="s">
        <v>117</v>
      </c>
    </row>
    <row r="306" spans="1:65" s="14" customFormat="1" ht="11.25">
      <c r="B306" s="215"/>
      <c r="C306" s="216"/>
      <c r="D306" s="200" t="s">
        <v>128</v>
      </c>
      <c r="E306" s="217" t="s">
        <v>1</v>
      </c>
      <c r="F306" s="218" t="s">
        <v>344</v>
      </c>
      <c r="G306" s="216"/>
      <c r="H306" s="219">
        <v>9737.36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128</v>
      </c>
      <c r="AU306" s="225" t="s">
        <v>85</v>
      </c>
      <c r="AV306" s="14" t="s">
        <v>85</v>
      </c>
      <c r="AW306" s="14" t="s">
        <v>31</v>
      </c>
      <c r="AX306" s="14" t="s">
        <v>75</v>
      </c>
      <c r="AY306" s="225" t="s">
        <v>117</v>
      </c>
    </row>
    <row r="307" spans="1:65" s="13" customFormat="1" ht="11.25">
      <c r="B307" s="205"/>
      <c r="C307" s="206"/>
      <c r="D307" s="200" t="s">
        <v>128</v>
      </c>
      <c r="E307" s="207" t="s">
        <v>1</v>
      </c>
      <c r="F307" s="208" t="s">
        <v>345</v>
      </c>
      <c r="G307" s="206"/>
      <c r="H307" s="207" t="s">
        <v>1</v>
      </c>
      <c r="I307" s="209"/>
      <c r="J307" s="206"/>
      <c r="K307" s="206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128</v>
      </c>
      <c r="AU307" s="214" t="s">
        <v>85</v>
      </c>
      <c r="AV307" s="13" t="s">
        <v>83</v>
      </c>
      <c r="AW307" s="13" t="s">
        <v>31</v>
      </c>
      <c r="AX307" s="13" t="s">
        <v>75</v>
      </c>
      <c r="AY307" s="214" t="s">
        <v>117</v>
      </c>
    </row>
    <row r="308" spans="1:65" s="14" customFormat="1" ht="11.25">
      <c r="B308" s="215"/>
      <c r="C308" s="216"/>
      <c r="D308" s="200" t="s">
        <v>128</v>
      </c>
      <c r="E308" s="217" t="s">
        <v>1</v>
      </c>
      <c r="F308" s="218" t="s">
        <v>147</v>
      </c>
      <c r="G308" s="216"/>
      <c r="H308" s="219">
        <v>5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128</v>
      </c>
      <c r="AU308" s="225" t="s">
        <v>85</v>
      </c>
      <c r="AV308" s="14" t="s">
        <v>85</v>
      </c>
      <c r="AW308" s="14" t="s">
        <v>31</v>
      </c>
      <c r="AX308" s="14" t="s">
        <v>75</v>
      </c>
      <c r="AY308" s="225" t="s">
        <v>117</v>
      </c>
    </row>
    <row r="309" spans="1:65" s="13" customFormat="1" ht="11.25">
      <c r="B309" s="205"/>
      <c r="C309" s="206"/>
      <c r="D309" s="200" t="s">
        <v>128</v>
      </c>
      <c r="E309" s="207" t="s">
        <v>1</v>
      </c>
      <c r="F309" s="208" t="s">
        <v>346</v>
      </c>
      <c r="G309" s="206"/>
      <c r="H309" s="207" t="s">
        <v>1</v>
      </c>
      <c r="I309" s="209"/>
      <c r="J309" s="206"/>
      <c r="K309" s="206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128</v>
      </c>
      <c r="AU309" s="214" t="s">
        <v>85</v>
      </c>
      <c r="AV309" s="13" t="s">
        <v>83</v>
      </c>
      <c r="AW309" s="13" t="s">
        <v>31</v>
      </c>
      <c r="AX309" s="13" t="s">
        <v>75</v>
      </c>
      <c r="AY309" s="214" t="s">
        <v>117</v>
      </c>
    </row>
    <row r="310" spans="1:65" s="14" customFormat="1" ht="11.25">
      <c r="B310" s="215"/>
      <c r="C310" s="216"/>
      <c r="D310" s="200" t="s">
        <v>128</v>
      </c>
      <c r="E310" s="217" t="s">
        <v>1</v>
      </c>
      <c r="F310" s="218" t="s">
        <v>83</v>
      </c>
      <c r="G310" s="216"/>
      <c r="H310" s="219">
        <v>1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128</v>
      </c>
      <c r="AU310" s="225" t="s">
        <v>85</v>
      </c>
      <c r="AV310" s="14" t="s">
        <v>85</v>
      </c>
      <c r="AW310" s="14" t="s">
        <v>31</v>
      </c>
      <c r="AX310" s="14" t="s">
        <v>75</v>
      </c>
      <c r="AY310" s="225" t="s">
        <v>117</v>
      </c>
    </row>
    <row r="311" spans="1:65" s="15" customFormat="1" ht="11.25">
      <c r="B311" s="226"/>
      <c r="C311" s="227"/>
      <c r="D311" s="200" t="s">
        <v>128</v>
      </c>
      <c r="E311" s="228" t="s">
        <v>1</v>
      </c>
      <c r="F311" s="229" t="s">
        <v>131</v>
      </c>
      <c r="G311" s="227"/>
      <c r="H311" s="230">
        <v>9743.36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AT311" s="236" t="s">
        <v>128</v>
      </c>
      <c r="AU311" s="236" t="s">
        <v>85</v>
      </c>
      <c r="AV311" s="15" t="s">
        <v>125</v>
      </c>
      <c r="AW311" s="15" t="s">
        <v>31</v>
      </c>
      <c r="AX311" s="15" t="s">
        <v>83</v>
      </c>
      <c r="AY311" s="236" t="s">
        <v>117</v>
      </c>
    </row>
    <row r="312" spans="1:65" s="2" customFormat="1" ht="66.75" customHeight="1">
      <c r="A312" s="34"/>
      <c r="B312" s="35"/>
      <c r="C312" s="238" t="s">
        <v>347</v>
      </c>
      <c r="D312" s="238" t="s">
        <v>200</v>
      </c>
      <c r="E312" s="239" t="s">
        <v>348</v>
      </c>
      <c r="F312" s="240" t="s">
        <v>349</v>
      </c>
      <c r="G312" s="241" t="s">
        <v>167</v>
      </c>
      <c r="H312" s="242">
        <v>2373.6370000000002</v>
      </c>
      <c r="I312" s="243"/>
      <c r="J312" s="244">
        <f>ROUND(I312*H312,2)</f>
        <v>0</v>
      </c>
      <c r="K312" s="240" t="s">
        <v>123</v>
      </c>
      <c r="L312" s="39"/>
      <c r="M312" s="245" t="s">
        <v>1</v>
      </c>
      <c r="N312" s="246" t="s">
        <v>40</v>
      </c>
      <c r="O312" s="71"/>
      <c r="P312" s="196">
        <f>O312*H312</f>
        <v>0</v>
      </c>
      <c r="Q312" s="196">
        <v>0</v>
      </c>
      <c r="R312" s="196">
        <f>Q312*H312</f>
        <v>0</v>
      </c>
      <c r="S312" s="196">
        <v>0</v>
      </c>
      <c r="T312" s="197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8" t="s">
        <v>311</v>
      </c>
      <c r="AT312" s="198" t="s">
        <v>200</v>
      </c>
      <c r="AU312" s="198" t="s">
        <v>85</v>
      </c>
      <c r="AY312" s="17" t="s">
        <v>117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7" t="s">
        <v>83</v>
      </c>
      <c r="BK312" s="199">
        <f>ROUND(I312*H312,2)</f>
        <v>0</v>
      </c>
      <c r="BL312" s="17" t="s">
        <v>311</v>
      </c>
      <c r="BM312" s="198" t="s">
        <v>350</v>
      </c>
    </row>
    <row r="313" spans="1:65" s="2" customFormat="1" ht="78">
      <c r="A313" s="34"/>
      <c r="B313" s="35"/>
      <c r="C313" s="36"/>
      <c r="D313" s="200" t="s">
        <v>127</v>
      </c>
      <c r="E313" s="36"/>
      <c r="F313" s="201" t="s">
        <v>351</v>
      </c>
      <c r="G313" s="36"/>
      <c r="H313" s="36"/>
      <c r="I313" s="202"/>
      <c r="J313" s="36"/>
      <c r="K313" s="36"/>
      <c r="L313" s="39"/>
      <c r="M313" s="203"/>
      <c r="N313" s="204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127</v>
      </c>
      <c r="AU313" s="17" t="s">
        <v>85</v>
      </c>
    </row>
    <row r="314" spans="1:65" s="13" customFormat="1" ht="11.25">
      <c r="B314" s="205"/>
      <c r="C314" s="206"/>
      <c r="D314" s="200" t="s">
        <v>128</v>
      </c>
      <c r="E314" s="207" t="s">
        <v>1</v>
      </c>
      <c r="F314" s="208" t="s">
        <v>352</v>
      </c>
      <c r="G314" s="206"/>
      <c r="H314" s="207" t="s">
        <v>1</v>
      </c>
      <c r="I314" s="209"/>
      <c r="J314" s="206"/>
      <c r="K314" s="206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128</v>
      </c>
      <c r="AU314" s="214" t="s">
        <v>85</v>
      </c>
      <c r="AV314" s="13" t="s">
        <v>83</v>
      </c>
      <c r="AW314" s="13" t="s">
        <v>31</v>
      </c>
      <c r="AX314" s="13" t="s">
        <v>75</v>
      </c>
      <c r="AY314" s="214" t="s">
        <v>117</v>
      </c>
    </row>
    <row r="315" spans="1:65" s="14" customFormat="1" ht="11.25">
      <c r="B315" s="215"/>
      <c r="C315" s="216"/>
      <c r="D315" s="200" t="s">
        <v>128</v>
      </c>
      <c r="E315" s="217" t="s">
        <v>1</v>
      </c>
      <c r="F315" s="218" t="s">
        <v>353</v>
      </c>
      <c r="G315" s="216"/>
      <c r="H315" s="219">
        <v>1216.3989999999999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128</v>
      </c>
      <c r="AU315" s="225" t="s">
        <v>85</v>
      </c>
      <c r="AV315" s="14" t="s">
        <v>85</v>
      </c>
      <c r="AW315" s="14" t="s">
        <v>31</v>
      </c>
      <c r="AX315" s="14" t="s">
        <v>75</v>
      </c>
      <c r="AY315" s="225" t="s">
        <v>117</v>
      </c>
    </row>
    <row r="316" spans="1:65" s="13" customFormat="1" ht="22.5">
      <c r="B316" s="205"/>
      <c r="C316" s="206"/>
      <c r="D316" s="200" t="s">
        <v>128</v>
      </c>
      <c r="E316" s="207" t="s">
        <v>1</v>
      </c>
      <c r="F316" s="208" t="s">
        <v>354</v>
      </c>
      <c r="G316" s="206"/>
      <c r="H316" s="207" t="s">
        <v>1</v>
      </c>
      <c r="I316" s="209"/>
      <c r="J316" s="206"/>
      <c r="K316" s="206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128</v>
      </c>
      <c r="AU316" s="214" t="s">
        <v>85</v>
      </c>
      <c r="AV316" s="13" t="s">
        <v>83</v>
      </c>
      <c r="AW316" s="13" t="s">
        <v>31</v>
      </c>
      <c r="AX316" s="13" t="s">
        <v>75</v>
      </c>
      <c r="AY316" s="214" t="s">
        <v>117</v>
      </c>
    </row>
    <row r="317" spans="1:65" s="14" customFormat="1" ht="11.25">
      <c r="B317" s="215"/>
      <c r="C317" s="216"/>
      <c r="D317" s="200" t="s">
        <v>128</v>
      </c>
      <c r="E317" s="217" t="s">
        <v>1</v>
      </c>
      <c r="F317" s="218" t="s">
        <v>355</v>
      </c>
      <c r="G317" s="216"/>
      <c r="H317" s="219">
        <v>1157.2380000000001</v>
      </c>
      <c r="I317" s="220"/>
      <c r="J317" s="216"/>
      <c r="K317" s="216"/>
      <c r="L317" s="221"/>
      <c r="M317" s="222"/>
      <c r="N317" s="223"/>
      <c r="O317" s="223"/>
      <c r="P317" s="223"/>
      <c r="Q317" s="223"/>
      <c r="R317" s="223"/>
      <c r="S317" s="223"/>
      <c r="T317" s="224"/>
      <c r="AT317" s="225" t="s">
        <v>128</v>
      </c>
      <c r="AU317" s="225" t="s">
        <v>85</v>
      </c>
      <c r="AV317" s="14" t="s">
        <v>85</v>
      </c>
      <c r="AW317" s="14" t="s">
        <v>31</v>
      </c>
      <c r="AX317" s="14" t="s">
        <v>75</v>
      </c>
      <c r="AY317" s="225" t="s">
        <v>117</v>
      </c>
    </row>
    <row r="318" spans="1:65" s="15" customFormat="1" ht="11.25">
      <c r="B318" s="226"/>
      <c r="C318" s="227"/>
      <c r="D318" s="200" t="s">
        <v>128</v>
      </c>
      <c r="E318" s="228" t="s">
        <v>1</v>
      </c>
      <c r="F318" s="229" t="s">
        <v>131</v>
      </c>
      <c r="G318" s="227"/>
      <c r="H318" s="230">
        <v>2373.6370000000002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AT318" s="236" t="s">
        <v>128</v>
      </c>
      <c r="AU318" s="236" t="s">
        <v>85</v>
      </c>
      <c r="AV318" s="15" t="s">
        <v>125</v>
      </c>
      <c r="AW318" s="15" t="s">
        <v>31</v>
      </c>
      <c r="AX318" s="15" t="s">
        <v>83</v>
      </c>
      <c r="AY318" s="236" t="s">
        <v>117</v>
      </c>
    </row>
    <row r="319" spans="1:65" s="2" customFormat="1" ht="66.75" customHeight="1">
      <c r="A319" s="34"/>
      <c r="B319" s="35"/>
      <c r="C319" s="238" t="s">
        <v>356</v>
      </c>
      <c r="D319" s="238" t="s">
        <v>200</v>
      </c>
      <c r="E319" s="239" t="s">
        <v>357</v>
      </c>
      <c r="F319" s="240" t="s">
        <v>358</v>
      </c>
      <c r="G319" s="241" t="s">
        <v>167</v>
      </c>
      <c r="H319" s="242">
        <v>11.794</v>
      </c>
      <c r="I319" s="243"/>
      <c r="J319" s="244">
        <f>ROUND(I319*H319,2)</f>
        <v>0</v>
      </c>
      <c r="K319" s="240" t="s">
        <v>123</v>
      </c>
      <c r="L319" s="39"/>
      <c r="M319" s="245" t="s">
        <v>1</v>
      </c>
      <c r="N319" s="246" t="s">
        <v>40</v>
      </c>
      <c r="O319" s="71"/>
      <c r="P319" s="196">
        <f>O319*H319</f>
        <v>0</v>
      </c>
      <c r="Q319" s="196">
        <v>0</v>
      </c>
      <c r="R319" s="196">
        <f>Q319*H319</f>
        <v>0</v>
      </c>
      <c r="S319" s="196">
        <v>0</v>
      </c>
      <c r="T319" s="197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8" t="s">
        <v>311</v>
      </c>
      <c r="AT319" s="198" t="s">
        <v>200</v>
      </c>
      <c r="AU319" s="198" t="s">
        <v>85</v>
      </c>
      <c r="AY319" s="17" t="s">
        <v>117</v>
      </c>
      <c r="BE319" s="199">
        <f>IF(N319="základní",J319,0)</f>
        <v>0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7" t="s">
        <v>83</v>
      </c>
      <c r="BK319" s="199">
        <f>ROUND(I319*H319,2)</f>
        <v>0</v>
      </c>
      <c r="BL319" s="17" t="s">
        <v>311</v>
      </c>
      <c r="BM319" s="198" t="s">
        <v>359</v>
      </c>
    </row>
    <row r="320" spans="1:65" s="2" customFormat="1" ht="78">
      <c r="A320" s="34"/>
      <c r="B320" s="35"/>
      <c r="C320" s="36"/>
      <c r="D320" s="200" t="s">
        <v>127</v>
      </c>
      <c r="E320" s="36"/>
      <c r="F320" s="201" t="s">
        <v>360</v>
      </c>
      <c r="G320" s="36"/>
      <c r="H320" s="36"/>
      <c r="I320" s="202"/>
      <c r="J320" s="36"/>
      <c r="K320" s="36"/>
      <c r="L320" s="39"/>
      <c r="M320" s="203"/>
      <c r="N320" s="204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127</v>
      </c>
      <c r="AU320" s="17" t="s">
        <v>85</v>
      </c>
    </row>
    <row r="321" spans="1:65" s="13" customFormat="1" ht="11.25">
      <c r="B321" s="205"/>
      <c r="C321" s="206"/>
      <c r="D321" s="200" t="s">
        <v>128</v>
      </c>
      <c r="E321" s="207" t="s">
        <v>1</v>
      </c>
      <c r="F321" s="208" t="s">
        <v>361</v>
      </c>
      <c r="G321" s="206"/>
      <c r="H321" s="207" t="s">
        <v>1</v>
      </c>
      <c r="I321" s="209"/>
      <c r="J321" s="206"/>
      <c r="K321" s="206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128</v>
      </c>
      <c r="AU321" s="214" t="s">
        <v>85</v>
      </c>
      <c r="AV321" s="13" t="s">
        <v>83</v>
      </c>
      <c r="AW321" s="13" t="s">
        <v>31</v>
      </c>
      <c r="AX321" s="13" t="s">
        <v>75</v>
      </c>
      <c r="AY321" s="214" t="s">
        <v>117</v>
      </c>
    </row>
    <row r="322" spans="1:65" s="14" customFormat="1" ht="11.25">
      <c r="B322" s="215"/>
      <c r="C322" s="216"/>
      <c r="D322" s="200" t="s">
        <v>128</v>
      </c>
      <c r="E322" s="217" t="s">
        <v>1</v>
      </c>
      <c r="F322" s="218" t="s">
        <v>362</v>
      </c>
      <c r="G322" s="216"/>
      <c r="H322" s="219">
        <v>8.0139999999999993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128</v>
      </c>
      <c r="AU322" s="225" t="s">
        <v>85</v>
      </c>
      <c r="AV322" s="14" t="s">
        <v>85</v>
      </c>
      <c r="AW322" s="14" t="s">
        <v>31</v>
      </c>
      <c r="AX322" s="14" t="s">
        <v>75</v>
      </c>
      <c r="AY322" s="225" t="s">
        <v>117</v>
      </c>
    </row>
    <row r="323" spans="1:65" s="14" customFormat="1" ht="11.25">
      <c r="B323" s="215"/>
      <c r="C323" s="216"/>
      <c r="D323" s="200" t="s">
        <v>128</v>
      </c>
      <c r="E323" s="217" t="s">
        <v>1</v>
      </c>
      <c r="F323" s="218" t="s">
        <v>363</v>
      </c>
      <c r="G323" s="216"/>
      <c r="H323" s="219">
        <v>3.78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128</v>
      </c>
      <c r="AU323" s="225" t="s">
        <v>85</v>
      </c>
      <c r="AV323" s="14" t="s">
        <v>85</v>
      </c>
      <c r="AW323" s="14" t="s">
        <v>31</v>
      </c>
      <c r="AX323" s="14" t="s">
        <v>75</v>
      </c>
      <c r="AY323" s="225" t="s">
        <v>117</v>
      </c>
    </row>
    <row r="324" spans="1:65" s="15" customFormat="1" ht="11.25">
      <c r="B324" s="226"/>
      <c r="C324" s="227"/>
      <c r="D324" s="200" t="s">
        <v>128</v>
      </c>
      <c r="E324" s="228" t="s">
        <v>1</v>
      </c>
      <c r="F324" s="229" t="s">
        <v>131</v>
      </c>
      <c r="G324" s="227"/>
      <c r="H324" s="230">
        <v>11.794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AT324" s="236" t="s">
        <v>128</v>
      </c>
      <c r="AU324" s="236" t="s">
        <v>85</v>
      </c>
      <c r="AV324" s="15" t="s">
        <v>125</v>
      </c>
      <c r="AW324" s="15" t="s">
        <v>31</v>
      </c>
      <c r="AX324" s="15" t="s">
        <v>83</v>
      </c>
      <c r="AY324" s="236" t="s">
        <v>117</v>
      </c>
    </row>
    <row r="325" spans="1:65" s="2" customFormat="1" ht="48">
      <c r="A325" s="34"/>
      <c r="B325" s="35"/>
      <c r="C325" s="238" t="s">
        <v>364</v>
      </c>
      <c r="D325" s="238" t="s">
        <v>200</v>
      </c>
      <c r="E325" s="239" t="s">
        <v>365</v>
      </c>
      <c r="F325" s="240" t="s">
        <v>366</v>
      </c>
      <c r="G325" s="241" t="s">
        <v>167</v>
      </c>
      <c r="H325" s="242">
        <v>3256.56</v>
      </c>
      <c r="I325" s="243"/>
      <c r="J325" s="244">
        <f>ROUND(I325*H325,2)</f>
        <v>0</v>
      </c>
      <c r="K325" s="240" t="s">
        <v>123</v>
      </c>
      <c r="L325" s="39"/>
      <c r="M325" s="245" t="s">
        <v>1</v>
      </c>
      <c r="N325" s="246" t="s">
        <v>40</v>
      </c>
      <c r="O325" s="71"/>
      <c r="P325" s="196">
        <f>O325*H325</f>
        <v>0</v>
      </c>
      <c r="Q325" s="196">
        <v>0</v>
      </c>
      <c r="R325" s="196">
        <f>Q325*H325</f>
        <v>0</v>
      </c>
      <c r="S325" s="196">
        <v>0</v>
      </c>
      <c r="T325" s="19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8" t="s">
        <v>311</v>
      </c>
      <c r="AT325" s="198" t="s">
        <v>200</v>
      </c>
      <c r="AU325" s="198" t="s">
        <v>85</v>
      </c>
      <c r="AY325" s="17" t="s">
        <v>117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7" t="s">
        <v>83</v>
      </c>
      <c r="BK325" s="199">
        <f>ROUND(I325*H325,2)</f>
        <v>0</v>
      </c>
      <c r="BL325" s="17" t="s">
        <v>311</v>
      </c>
      <c r="BM325" s="198" t="s">
        <v>367</v>
      </c>
    </row>
    <row r="326" spans="1:65" s="2" customFormat="1" ht="97.5">
      <c r="A326" s="34"/>
      <c r="B326" s="35"/>
      <c r="C326" s="36"/>
      <c r="D326" s="200" t="s">
        <v>127</v>
      </c>
      <c r="E326" s="36"/>
      <c r="F326" s="201" t="s">
        <v>368</v>
      </c>
      <c r="G326" s="36"/>
      <c r="H326" s="36"/>
      <c r="I326" s="202"/>
      <c r="J326" s="36"/>
      <c r="K326" s="36"/>
      <c r="L326" s="39"/>
      <c r="M326" s="203"/>
      <c r="N326" s="204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127</v>
      </c>
      <c r="AU326" s="17" t="s">
        <v>85</v>
      </c>
    </row>
    <row r="327" spans="1:65" s="13" customFormat="1" ht="11.25">
      <c r="B327" s="205"/>
      <c r="C327" s="206"/>
      <c r="D327" s="200" t="s">
        <v>128</v>
      </c>
      <c r="E327" s="207" t="s">
        <v>1</v>
      </c>
      <c r="F327" s="208" t="s">
        <v>369</v>
      </c>
      <c r="G327" s="206"/>
      <c r="H327" s="207" t="s">
        <v>1</v>
      </c>
      <c r="I327" s="209"/>
      <c r="J327" s="206"/>
      <c r="K327" s="206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128</v>
      </c>
      <c r="AU327" s="214" t="s">
        <v>85</v>
      </c>
      <c r="AV327" s="13" t="s">
        <v>83</v>
      </c>
      <c r="AW327" s="13" t="s">
        <v>31</v>
      </c>
      <c r="AX327" s="13" t="s">
        <v>75</v>
      </c>
      <c r="AY327" s="214" t="s">
        <v>117</v>
      </c>
    </row>
    <row r="328" spans="1:65" s="14" customFormat="1" ht="11.25">
      <c r="B328" s="215"/>
      <c r="C328" s="216"/>
      <c r="D328" s="200" t="s">
        <v>128</v>
      </c>
      <c r="E328" s="217" t="s">
        <v>1</v>
      </c>
      <c r="F328" s="218" t="s">
        <v>370</v>
      </c>
      <c r="G328" s="216"/>
      <c r="H328" s="219">
        <v>3256.56</v>
      </c>
      <c r="I328" s="220"/>
      <c r="J328" s="216"/>
      <c r="K328" s="216"/>
      <c r="L328" s="221"/>
      <c r="M328" s="222"/>
      <c r="N328" s="223"/>
      <c r="O328" s="223"/>
      <c r="P328" s="223"/>
      <c r="Q328" s="223"/>
      <c r="R328" s="223"/>
      <c r="S328" s="223"/>
      <c r="T328" s="224"/>
      <c r="AT328" s="225" t="s">
        <v>128</v>
      </c>
      <c r="AU328" s="225" t="s">
        <v>85</v>
      </c>
      <c r="AV328" s="14" t="s">
        <v>85</v>
      </c>
      <c r="AW328" s="14" t="s">
        <v>31</v>
      </c>
      <c r="AX328" s="14" t="s">
        <v>75</v>
      </c>
      <c r="AY328" s="225" t="s">
        <v>117</v>
      </c>
    </row>
    <row r="329" spans="1:65" s="15" customFormat="1" ht="11.25">
      <c r="B329" s="226"/>
      <c r="C329" s="227"/>
      <c r="D329" s="200" t="s">
        <v>128</v>
      </c>
      <c r="E329" s="228" t="s">
        <v>1</v>
      </c>
      <c r="F329" s="229" t="s">
        <v>131</v>
      </c>
      <c r="G329" s="227"/>
      <c r="H329" s="230">
        <v>3256.56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AT329" s="236" t="s">
        <v>128</v>
      </c>
      <c r="AU329" s="236" t="s">
        <v>85</v>
      </c>
      <c r="AV329" s="15" t="s">
        <v>125</v>
      </c>
      <c r="AW329" s="15" t="s">
        <v>31</v>
      </c>
      <c r="AX329" s="15" t="s">
        <v>83</v>
      </c>
      <c r="AY329" s="236" t="s">
        <v>117</v>
      </c>
    </row>
    <row r="330" spans="1:65" s="2" customFormat="1" ht="24">
      <c r="A330" s="34"/>
      <c r="B330" s="35"/>
      <c r="C330" s="238" t="s">
        <v>371</v>
      </c>
      <c r="D330" s="238" t="s">
        <v>200</v>
      </c>
      <c r="E330" s="239" t="s">
        <v>372</v>
      </c>
      <c r="F330" s="240" t="s">
        <v>373</v>
      </c>
      <c r="G330" s="241" t="s">
        <v>167</v>
      </c>
      <c r="H330" s="242">
        <v>1157.2380000000001</v>
      </c>
      <c r="I330" s="243"/>
      <c r="J330" s="244">
        <f>ROUND(I330*H330,2)</f>
        <v>0</v>
      </c>
      <c r="K330" s="240" t="s">
        <v>123</v>
      </c>
      <c r="L330" s="39"/>
      <c r="M330" s="245" t="s">
        <v>1</v>
      </c>
      <c r="N330" s="246" t="s">
        <v>40</v>
      </c>
      <c r="O330" s="71"/>
      <c r="P330" s="196">
        <f>O330*H330</f>
        <v>0</v>
      </c>
      <c r="Q330" s="196">
        <v>0</v>
      </c>
      <c r="R330" s="196">
        <f>Q330*H330</f>
        <v>0</v>
      </c>
      <c r="S330" s="196">
        <v>0</v>
      </c>
      <c r="T330" s="197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8" t="s">
        <v>311</v>
      </c>
      <c r="AT330" s="198" t="s">
        <v>200</v>
      </c>
      <c r="AU330" s="198" t="s">
        <v>85</v>
      </c>
      <c r="AY330" s="17" t="s">
        <v>117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17" t="s">
        <v>83</v>
      </c>
      <c r="BK330" s="199">
        <f>ROUND(I330*H330,2)</f>
        <v>0</v>
      </c>
      <c r="BL330" s="17" t="s">
        <v>311</v>
      </c>
      <c r="BM330" s="198" t="s">
        <v>374</v>
      </c>
    </row>
    <row r="331" spans="1:65" s="2" customFormat="1" ht="48.75">
      <c r="A331" s="34"/>
      <c r="B331" s="35"/>
      <c r="C331" s="36"/>
      <c r="D331" s="200" t="s">
        <v>127</v>
      </c>
      <c r="E331" s="36"/>
      <c r="F331" s="201" t="s">
        <v>375</v>
      </c>
      <c r="G331" s="36"/>
      <c r="H331" s="36"/>
      <c r="I331" s="202"/>
      <c r="J331" s="36"/>
      <c r="K331" s="36"/>
      <c r="L331" s="39"/>
      <c r="M331" s="203"/>
      <c r="N331" s="204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127</v>
      </c>
      <c r="AU331" s="17" t="s">
        <v>85</v>
      </c>
    </row>
    <row r="332" spans="1:65" s="13" customFormat="1" ht="11.25">
      <c r="B332" s="205"/>
      <c r="C332" s="206"/>
      <c r="D332" s="200" t="s">
        <v>128</v>
      </c>
      <c r="E332" s="207" t="s">
        <v>1</v>
      </c>
      <c r="F332" s="208" t="s">
        <v>376</v>
      </c>
      <c r="G332" s="206"/>
      <c r="H332" s="207" t="s">
        <v>1</v>
      </c>
      <c r="I332" s="209"/>
      <c r="J332" s="206"/>
      <c r="K332" s="206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128</v>
      </c>
      <c r="AU332" s="214" t="s">
        <v>85</v>
      </c>
      <c r="AV332" s="13" t="s">
        <v>83</v>
      </c>
      <c r="AW332" s="13" t="s">
        <v>31</v>
      </c>
      <c r="AX332" s="13" t="s">
        <v>75</v>
      </c>
      <c r="AY332" s="214" t="s">
        <v>117</v>
      </c>
    </row>
    <row r="333" spans="1:65" s="14" customFormat="1" ht="11.25">
      <c r="B333" s="215"/>
      <c r="C333" s="216"/>
      <c r="D333" s="200" t="s">
        <v>128</v>
      </c>
      <c r="E333" s="217" t="s">
        <v>1</v>
      </c>
      <c r="F333" s="218" t="s">
        <v>355</v>
      </c>
      <c r="G333" s="216"/>
      <c r="H333" s="219">
        <v>1157.2380000000001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128</v>
      </c>
      <c r="AU333" s="225" t="s">
        <v>85</v>
      </c>
      <c r="AV333" s="14" t="s">
        <v>85</v>
      </c>
      <c r="AW333" s="14" t="s">
        <v>31</v>
      </c>
      <c r="AX333" s="14" t="s">
        <v>75</v>
      </c>
      <c r="AY333" s="225" t="s">
        <v>117</v>
      </c>
    </row>
    <row r="334" spans="1:65" s="15" customFormat="1" ht="11.25">
      <c r="B334" s="226"/>
      <c r="C334" s="227"/>
      <c r="D334" s="200" t="s">
        <v>128</v>
      </c>
      <c r="E334" s="228" t="s">
        <v>1</v>
      </c>
      <c r="F334" s="229" t="s">
        <v>131</v>
      </c>
      <c r="G334" s="227"/>
      <c r="H334" s="230">
        <v>1157.2380000000001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AT334" s="236" t="s">
        <v>128</v>
      </c>
      <c r="AU334" s="236" t="s">
        <v>85</v>
      </c>
      <c r="AV334" s="15" t="s">
        <v>125</v>
      </c>
      <c r="AW334" s="15" t="s">
        <v>31</v>
      </c>
      <c r="AX334" s="15" t="s">
        <v>83</v>
      </c>
      <c r="AY334" s="236" t="s">
        <v>117</v>
      </c>
    </row>
    <row r="335" spans="1:65" s="2" customFormat="1" ht="21.75" customHeight="1">
      <c r="A335" s="34"/>
      <c r="B335" s="35"/>
      <c r="C335" s="238" t="s">
        <v>377</v>
      </c>
      <c r="D335" s="238" t="s">
        <v>200</v>
      </c>
      <c r="E335" s="239" t="s">
        <v>378</v>
      </c>
      <c r="F335" s="240" t="s">
        <v>379</v>
      </c>
      <c r="G335" s="241" t="s">
        <v>167</v>
      </c>
      <c r="H335" s="242">
        <v>9737.36</v>
      </c>
      <c r="I335" s="243"/>
      <c r="J335" s="244">
        <f>ROUND(I335*H335,2)</f>
        <v>0</v>
      </c>
      <c r="K335" s="240" t="s">
        <v>123</v>
      </c>
      <c r="L335" s="39"/>
      <c r="M335" s="245" t="s">
        <v>1</v>
      </c>
      <c r="N335" s="246" t="s">
        <v>40</v>
      </c>
      <c r="O335" s="71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8" t="s">
        <v>311</v>
      </c>
      <c r="AT335" s="198" t="s">
        <v>200</v>
      </c>
      <c r="AU335" s="198" t="s">
        <v>85</v>
      </c>
      <c r="AY335" s="17" t="s">
        <v>117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7" t="s">
        <v>83</v>
      </c>
      <c r="BK335" s="199">
        <f>ROUND(I335*H335,2)</f>
        <v>0</v>
      </c>
      <c r="BL335" s="17" t="s">
        <v>311</v>
      </c>
      <c r="BM335" s="198" t="s">
        <v>380</v>
      </c>
    </row>
    <row r="336" spans="1:65" s="2" customFormat="1" ht="58.5">
      <c r="A336" s="34"/>
      <c r="B336" s="35"/>
      <c r="C336" s="36"/>
      <c r="D336" s="200" t="s">
        <v>127</v>
      </c>
      <c r="E336" s="36"/>
      <c r="F336" s="201" t="s">
        <v>381</v>
      </c>
      <c r="G336" s="36"/>
      <c r="H336" s="36"/>
      <c r="I336" s="202"/>
      <c r="J336" s="36"/>
      <c r="K336" s="36"/>
      <c r="L336" s="39"/>
      <c r="M336" s="203"/>
      <c r="N336" s="204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127</v>
      </c>
      <c r="AU336" s="17" t="s">
        <v>85</v>
      </c>
    </row>
    <row r="337" spans="1:65" s="13" customFormat="1" ht="11.25">
      <c r="B337" s="205"/>
      <c r="C337" s="206"/>
      <c r="D337" s="200" t="s">
        <v>128</v>
      </c>
      <c r="E337" s="207" t="s">
        <v>1</v>
      </c>
      <c r="F337" s="208" t="s">
        <v>382</v>
      </c>
      <c r="G337" s="206"/>
      <c r="H337" s="207" t="s">
        <v>1</v>
      </c>
      <c r="I337" s="209"/>
      <c r="J337" s="206"/>
      <c r="K337" s="206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128</v>
      </c>
      <c r="AU337" s="214" t="s">
        <v>85</v>
      </c>
      <c r="AV337" s="13" t="s">
        <v>83</v>
      </c>
      <c r="AW337" s="13" t="s">
        <v>31</v>
      </c>
      <c r="AX337" s="13" t="s">
        <v>75</v>
      </c>
      <c r="AY337" s="214" t="s">
        <v>117</v>
      </c>
    </row>
    <row r="338" spans="1:65" s="14" customFormat="1" ht="11.25">
      <c r="B338" s="215"/>
      <c r="C338" s="216"/>
      <c r="D338" s="200" t="s">
        <v>128</v>
      </c>
      <c r="E338" s="217" t="s">
        <v>1</v>
      </c>
      <c r="F338" s="218" t="s">
        <v>344</v>
      </c>
      <c r="G338" s="216"/>
      <c r="H338" s="219">
        <v>9737.36</v>
      </c>
      <c r="I338" s="220"/>
      <c r="J338" s="216"/>
      <c r="K338" s="216"/>
      <c r="L338" s="221"/>
      <c r="M338" s="222"/>
      <c r="N338" s="223"/>
      <c r="O338" s="223"/>
      <c r="P338" s="223"/>
      <c r="Q338" s="223"/>
      <c r="R338" s="223"/>
      <c r="S338" s="223"/>
      <c r="T338" s="224"/>
      <c r="AT338" s="225" t="s">
        <v>128</v>
      </c>
      <c r="AU338" s="225" t="s">
        <v>85</v>
      </c>
      <c r="AV338" s="14" t="s">
        <v>85</v>
      </c>
      <c r="AW338" s="14" t="s">
        <v>31</v>
      </c>
      <c r="AX338" s="14" t="s">
        <v>75</v>
      </c>
      <c r="AY338" s="225" t="s">
        <v>117</v>
      </c>
    </row>
    <row r="339" spans="1:65" s="15" customFormat="1" ht="11.25">
      <c r="B339" s="226"/>
      <c r="C339" s="227"/>
      <c r="D339" s="200" t="s">
        <v>128</v>
      </c>
      <c r="E339" s="228" t="s">
        <v>1</v>
      </c>
      <c r="F339" s="229" t="s">
        <v>131</v>
      </c>
      <c r="G339" s="227"/>
      <c r="H339" s="230">
        <v>9737.36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AT339" s="236" t="s">
        <v>128</v>
      </c>
      <c r="AU339" s="236" t="s">
        <v>85</v>
      </c>
      <c r="AV339" s="15" t="s">
        <v>125</v>
      </c>
      <c r="AW339" s="15" t="s">
        <v>31</v>
      </c>
      <c r="AX339" s="15" t="s">
        <v>83</v>
      </c>
      <c r="AY339" s="236" t="s">
        <v>117</v>
      </c>
    </row>
    <row r="340" spans="1:65" s="2" customFormat="1" ht="21.75" customHeight="1">
      <c r="A340" s="34"/>
      <c r="B340" s="35"/>
      <c r="C340" s="238" t="s">
        <v>314</v>
      </c>
      <c r="D340" s="238" t="s">
        <v>200</v>
      </c>
      <c r="E340" s="239" t="s">
        <v>383</v>
      </c>
      <c r="F340" s="240" t="s">
        <v>384</v>
      </c>
      <c r="G340" s="241" t="s">
        <v>167</v>
      </c>
      <c r="H340" s="242">
        <v>11.794</v>
      </c>
      <c r="I340" s="243"/>
      <c r="J340" s="244">
        <f>ROUND(I340*H340,2)</f>
        <v>0</v>
      </c>
      <c r="K340" s="240" t="s">
        <v>123</v>
      </c>
      <c r="L340" s="39"/>
      <c r="M340" s="245" t="s">
        <v>1</v>
      </c>
      <c r="N340" s="246" t="s">
        <v>40</v>
      </c>
      <c r="O340" s="71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8" t="s">
        <v>311</v>
      </c>
      <c r="AT340" s="198" t="s">
        <v>200</v>
      </c>
      <c r="AU340" s="198" t="s">
        <v>85</v>
      </c>
      <c r="AY340" s="17" t="s">
        <v>117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7" t="s">
        <v>83</v>
      </c>
      <c r="BK340" s="199">
        <f>ROUND(I340*H340,2)</f>
        <v>0</v>
      </c>
      <c r="BL340" s="17" t="s">
        <v>311</v>
      </c>
      <c r="BM340" s="198" t="s">
        <v>385</v>
      </c>
    </row>
    <row r="341" spans="1:65" s="2" customFormat="1" ht="58.5">
      <c r="A341" s="34"/>
      <c r="B341" s="35"/>
      <c r="C341" s="36"/>
      <c r="D341" s="200" t="s">
        <v>127</v>
      </c>
      <c r="E341" s="36"/>
      <c r="F341" s="201" t="s">
        <v>386</v>
      </c>
      <c r="G341" s="36"/>
      <c r="H341" s="36"/>
      <c r="I341" s="202"/>
      <c r="J341" s="36"/>
      <c r="K341" s="36"/>
      <c r="L341" s="39"/>
      <c r="M341" s="203"/>
      <c r="N341" s="204"/>
      <c r="O341" s="71"/>
      <c r="P341" s="71"/>
      <c r="Q341" s="71"/>
      <c r="R341" s="71"/>
      <c r="S341" s="71"/>
      <c r="T341" s="72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127</v>
      </c>
      <c r="AU341" s="17" t="s">
        <v>85</v>
      </c>
    </row>
    <row r="342" spans="1:65" s="13" customFormat="1" ht="11.25">
      <c r="B342" s="205"/>
      <c r="C342" s="206"/>
      <c r="D342" s="200" t="s">
        <v>128</v>
      </c>
      <c r="E342" s="207" t="s">
        <v>1</v>
      </c>
      <c r="F342" s="208" t="s">
        <v>387</v>
      </c>
      <c r="G342" s="206"/>
      <c r="H342" s="207" t="s">
        <v>1</v>
      </c>
      <c r="I342" s="209"/>
      <c r="J342" s="206"/>
      <c r="K342" s="206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128</v>
      </c>
      <c r="AU342" s="214" t="s">
        <v>85</v>
      </c>
      <c r="AV342" s="13" t="s">
        <v>83</v>
      </c>
      <c r="AW342" s="13" t="s">
        <v>31</v>
      </c>
      <c r="AX342" s="13" t="s">
        <v>75</v>
      </c>
      <c r="AY342" s="214" t="s">
        <v>117</v>
      </c>
    </row>
    <row r="343" spans="1:65" s="14" customFormat="1" ht="11.25">
      <c r="B343" s="215"/>
      <c r="C343" s="216"/>
      <c r="D343" s="200" t="s">
        <v>128</v>
      </c>
      <c r="E343" s="217" t="s">
        <v>1</v>
      </c>
      <c r="F343" s="218" t="s">
        <v>362</v>
      </c>
      <c r="G343" s="216"/>
      <c r="H343" s="219">
        <v>8.0139999999999993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128</v>
      </c>
      <c r="AU343" s="225" t="s">
        <v>85</v>
      </c>
      <c r="AV343" s="14" t="s">
        <v>85</v>
      </c>
      <c r="AW343" s="14" t="s">
        <v>31</v>
      </c>
      <c r="AX343" s="14" t="s">
        <v>75</v>
      </c>
      <c r="AY343" s="225" t="s">
        <v>117</v>
      </c>
    </row>
    <row r="344" spans="1:65" s="14" customFormat="1" ht="11.25">
      <c r="B344" s="215"/>
      <c r="C344" s="216"/>
      <c r="D344" s="200" t="s">
        <v>128</v>
      </c>
      <c r="E344" s="217" t="s">
        <v>1</v>
      </c>
      <c r="F344" s="218" t="s">
        <v>363</v>
      </c>
      <c r="G344" s="216"/>
      <c r="H344" s="219">
        <v>3.78</v>
      </c>
      <c r="I344" s="220"/>
      <c r="J344" s="216"/>
      <c r="K344" s="216"/>
      <c r="L344" s="221"/>
      <c r="M344" s="222"/>
      <c r="N344" s="223"/>
      <c r="O344" s="223"/>
      <c r="P344" s="223"/>
      <c r="Q344" s="223"/>
      <c r="R344" s="223"/>
      <c r="S344" s="223"/>
      <c r="T344" s="224"/>
      <c r="AT344" s="225" t="s">
        <v>128</v>
      </c>
      <c r="AU344" s="225" t="s">
        <v>85</v>
      </c>
      <c r="AV344" s="14" t="s">
        <v>85</v>
      </c>
      <c r="AW344" s="14" t="s">
        <v>31</v>
      </c>
      <c r="AX344" s="14" t="s">
        <v>75</v>
      </c>
      <c r="AY344" s="225" t="s">
        <v>117</v>
      </c>
    </row>
    <row r="345" spans="1:65" s="15" customFormat="1" ht="11.25">
      <c r="B345" s="226"/>
      <c r="C345" s="227"/>
      <c r="D345" s="200" t="s">
        <v>128</v>
      </c>
      <c r="E345" s="228" t="s">
        <v>1</v>
      </c>
      <c r="F345" s="229" t="s">
        <v>131</v>
      </c>
      <c r="G345" s="227"/>
      <c r="H345" s="230">
        <v>11.794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AT345" s="236" t="s">
        <v>128</v>
      </c>
      <c r="AU345" s="236" t="s">
        <v>85</v>
      </c>
      <c r="AV345" s="15" t="s">
        <v>125</v>
      </c>
      <c r="AW345" s="15" t="s">
        <v>31</v>
      </c>
      <c r="AX345" s="15" t="s">
        <v>83</v>
      </c>
      <c r="AY345" s="236" t="s">
        <v>117</v>
      </c>
    </row>
    <row r="346" spans="1:65" s="2" customFormat="1" ht="16.5" customHeight="1">
      <c r="A346" s="34"/>
      <c r="B346" s="35"/>
      <c r="C346" s="238" t="s">
        <v>388</v>
      </c>
      <c r="D346" s="238" t="s">
        <v>200</v>
      </c>
      <c r="E346" s="239" t="s">
        <v>389</v>
      </c>
      <c r="F346" s="240" t="s">
        <v>390</v>
      </c>
      <c r="G346" s="241" t="s">
        <v>167</v>
      </c>
      <c r="H346" s="242">
        <v>5</v>
      </c>
      <c r="I346" s="243"/>
      <c r="J346" s="244">
        <f>ROUND(I346*H346,2)</f>
        <v>0</v>
      </c>
      <c r="K346" s="240" t="s">
        <v>123</v>
      </c>
      <c r="L346" s="39"/>
      <c r="M346" s="245" t="s">
        <v>1</v>
      </c>
      <c r="N346" s="246" t="s">
        <v>40</v>
      </c>
      <c r="O346" s="71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8" t="s">
        <v>311</v>
      </c>
      <c r="AT346" s="198" t="s">
        <v>200</v>
      </c>
      <c r="AU346" s="198" t="s">
        <v>85</v>
      </c>
      <c r="AY346" s="17" t="s">
        <v>117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7" t="s">
        <v>83</v>
      </c>
      <c r="BK346" s="199">
        <f>ROUND(I346*H346,2)</f>
        <v>0</v>
      </c>
      <c r="BL346" s="17" t="s">
        <v>311</v>
      </c>
      <c r="BM346" s="198" t="s">
        <v>391</v>
      </c>
    </row>
    <row r="347" spans="1:65" s="2" customFormat="1" ht="58.5">
      <c r="A347" s="34"/>
      <c r="B347" s="35"/>
      <c r="C347" s="36"/>
      <c r="D347" s="200" t="s">
        <v>127</v>
      </c>
      <c r="E347" s="36"/>
      <c r="F347" s="201" t="s">
        <v>392</v>
      </c>
      <c r="G347" s="36"/>
      <c r="H347" s="36"/>
      <c r="I347" s="202"/>
      <c r="J347" s="36"/>
      <c r="K347" s="36"/>
      <c r="L347" s="39"/>
      <c r="M347" s="203"/>
      <c r="N347" s="204"/>
      <c r="O347" s="71"/>
      <c r="P347" s="71"/>
      <c r="Q347" s="71"/>
      <c r="R347" s="71"/>
      <c r="S347" s="71"/>
      <c r="T347" s="72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127</v>
      </c>
      <c r="AU347" s="17" t="s">
        <v>85</v>
      </c>
    </row>
    <row r="348" spans="1:65" s="13" customFormat="1" ht="11.25">
      <c r="B348" s="205"/>
      <c r="C348" s="206"/>
      <c r="D348" s="200" t="s">
        <v>128</v>
      </c>
      <c r="E348" s="207" t="s">
        <v>1</v>
      </c>
      <c r="F348" s="208" t="s">
        <v>393</v>
      </c>
      <c r="G348" s="206"/>
      <c r="H348" s="207" t="s">
        <v>1</v>
      </c>
      <c r="I348" s="209"/>
      <c r="J348" s="206"/>
      <c r="K348" s="206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128</v>
      </c>
      <c r="AU348" s="214" t="s">
        <v>85</v>
      </c>
      <c r="AV348" s="13" t="s">
        <v>83</v>
      </c>
      <c r="AW348" s="13" t="s">
        <v>31</v>
      </c>
      <c r="AX348" s="13" t="s">
        <v>75</v>
      </c>
      <c r="AY348" s="214" t="s">
        <v>117</v>
      </c>
    </row>
    <row r="349" spans="1:65" s="14" customFormat="1" ht="11.25">
      <c r="B349" s="215"/>
      <c r="C349" s="216"/>
      <c r="D349" s="200" t="s">
        <v>128</v>
      </c>
      <c r="E349" s="217" t="s">
        <v>1</v>
      </c>
      <c r="F349" s="218" t="s">
        <v>147</v>
      </c>
      <c r="G349" s="216"/>
      <c r="H349" s="219">
        <v>5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128</v>
      </c>
      <c r="AU349" s="225" t="s">
        <v>85</v>
      </c>
      <c r="AV349" s="14" t="s">
        <v>85</v>
      </c>
      <c r="AW349" s="14" t="s">
        <v>31</v>
      </c>
      <c r="AX349" s="14" t="s">
        <v>75</v>
      </c>
      <c r="AY349" s="225" t="s">
        <v>117</v>
      </c>
    </row>
    <row r="350" spans="1:65" s="15" customFormat="1" ht="11.25">
      <c r="B350" s="226"/>
      <c r="C350" s="227"/>
      <c r="D350" s="200" t="s">
        <v>128</v>
      </c>
      <c r="E350" s="228" t="s">
        <v>1</v>
      </c>
      <c r="F350" s="229" t="s">
        <v>131</v>
      </c>
      <c r="G350" s="227"/>
      <c r="H350" s="230">
        <v>5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AT350" s="236" t="s">
        <v>128</v>
      </c>
      <c r="AU350" s="236" t="s">
        <v>85</v>
      </c>
      <c r="AV350" s="15" t="s">
        <v>125</v>
      </c>
      <c r="AW350" s="15" t="s">
        <v>31</v>
      </c>
      <c r="AX350" s="15" t="s">
        <v>83</v>
      </c>
      <c r="AY350" s="236" t="s">
        <v>117</v>
      </c>
    </row>
    <row r="351" spans="1:65" s="2" customFormat="1" ht="16.5" customHeight="1">
      <c r="A351" s="34"/>
      <c r="B351" s="35"/>
      <c r="C351" s="238" t="s">
        <v>394</v>
      </c>
      <c r="D351" s="238" t="s">
        <v>200</v>
      </c>
      <c r="E351" s="239" t="s">
        <v>395</v>
      </c>
      <c r="F351" s="240" t="s">
        <v>396</v>
      </c>
      <c r="G351" s="241" t="s">
        <v>167</v>
      </c>
      <c r="H351" s="242">
        <v>1</v>
      </c>
      <c r="I351" s="243"/>
      <c r="J351" s="244">
        <f>ROUND(I351*H351,2)</f>
        <v>0</v>
      </c>
      <c r="K351" s="240" t="s">
        <v>123</v>
      </c>
      <c r="L351" s="39"/>
      <c r="M351" s="245" t="s">
        <v>1</v>
      </c>
      <c r="N351" s="246" t="s">
        <v>40</v>
      </c>
      <c r="O351" s="71"/>
      <c r="P351" s="196">
        <f>O351*H351</f>
        <v>0</v>
      </c>
      <c r="Q351" s="196">
        <v>0</v>
      </c>
      <c r="R351" s="196">
        <f>Q351*H351</f>
        <v>0</v>
      </c>
      <c r="S351" s="196">
        <v>0</v>
      </c>
      <c r="T351" s="197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8" t="s">
        <v>311</v>
      </c>
      <c r="AT351" s="198" t="s">
        <v>200</v>
      </c>
      <c r="AU351" s="198" t="s">
        <v>85</v>
      </c>
      <c r="AY351" s="17" t="s">
        <v>117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7" t="s">
        <v>83</v>
      </c>
      <c r="BK351" s="199">
        <f>ROUND(I351*H351,2)</f>
        <v>0</v>
      </c>
      <c r="BL351" s="17" t="s">
        <v>311</v>
      </c>
      <c r="BM351" s="198" t="s">
        <v>397</v>
      </c>
    </row>
    <row r="352" spans="1:65" s="2" customFormat="1" ht="48.75">
      <c r="A352" s="34"/>
      <c r="B352" s="35"/>
      <c r="C352" s="36"/>
      <c r="D352" s="200" t="s">
        <v>127</v>
      </c>
      <c r="E352" s="36"/>
      <c r="F352" s="201" t="s">
        <v>398</v>
      </c>
      <c r="G352" s="36"/>
      <c r="H352" s="36"/>
      <c r="I352" s="202"/>
      <c r="J352" s="36"/>
      <c r="K352" s="36"/>
      <c r="L352" s="39"/>
      <c r="M352" s="203"/>
      <c r="N352" s="204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127</v>
      </c>
      <c r="AU352" s="17" t="s">
        <v>85</v>
      </c>
    </row>
    <row r="353" spans="1:51" s="13" customFormat="1" ht="11.25">
      <c r="B353" s="205"/>
      <c r="C353" s="206"/>
      <c r="D353" s="200" t="s">
        <v>128</v>
      </c>
      <c r="E353" s="207" t="s">
        <v>1</v>
      </c>
      <c r="F353" s="208" t="s">
        <v>399</v>
      </c>
      <c r="G353" s="206"/>
      <c r="H353" s="207" t="s">
        <v>1</v>
      </c>
      <c r="I353" s="209"/>
      <c r="J353" s="206"/>
      <c r="K353" s="206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128</v>
      </c>
      <c r="AU353" s="214" t="s">
        <v>85</v>
      </c>
      <c r="AV353" s="13" t="s">
        <v>83</v>
      </c>
      <c r="AW353" s="13" t="s">
        <v>31</v>
      </c>
      <c r="AX353" s="13" t="s">
        <v>75</v>
      </c>
      <c r="AY353" s="214" t="s">
        <v>117</v>
      </c>
    </row>
    <row r="354" spans="1:51" s="14" customFormat="1" ht="11.25">
      <c r="B354" s="215"/>
      <c r="C354" s="216"/>
      <c r="D354" s="200" t="s">
        <v>128</v>
      </c>
      <c r="E354" s="217" t="s">
        <v>1</v>
      </c>
      <c r="F354" s="218" t="s">
        <v>83</v>
      </c>
      <c r="G354" s="216"/>
      <c r="H354" s="219">
        <v>1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128</v>
      </c>
      <c r="AU354" s="225" t="s">
        <v>85</v>
      </c>
      <c r="AV354" s="14" t="s">
        <v>85</v>
      </c>
      <c r="AW354" s="14" t="s">
        <v>31</v>
      </c>
      <c r="AX354" s="14" t="s">
        <v>75</v>
      </c>
      <c r="AY354" s="225" t="s">
        <v>117</v>
      </c>
    </row>
    <row r="355" spans="1:51" s="15" customFormat="1" ht="11.25">
      <c r="B355" s="226"/>
      <c r="C355" s="227"/>
      <c r="D355" s="200" t="s">
        <v>128</v>
      </c>
      <c r="E355" s="228" t="s">
        <v>1</v>
      </c>
      <c r="F355" s="229" t="s">
        <v>131</v>
      </c>
      <c r="G355" s="227"/>
      <c r="H355" s="230">
        <v>1</v>
      </c>
      <c r="I355" s="231"/>
      <c r="J355" s="227"/>
      <c r="K355" s="227"/>
      <c r="L355" s="232"/>
      <c r="M355" s="247"/>
      <c r="N355" s="248"/>
      <c r="O355" s="248"/>
      <c r="P355" s="248"/>
      <c r="Q355" s="248"/>
      <c r="R355" s="248"/>
      <c r="S355" s="248"/>
      <c r="T355" s="249"/>
      <c r="AT355" s="236" t="s">
        <v>128</v>
      </c>
      <c r="AU355" s="236" t="s">
        <v>85</v>
      </c>
      <c r="AV355" s="15" t="s">
        <v>125</v>
      </c>
      <c r="AW355" s="15" t="s">
        <v>31</v>
      </c>
      <c r="AX355" s="15" t="s">
        <v>83</v>
      </c>
      <c r="AY355" s="236" t="s">
        <v>117</v>
      </c>
    </row>
    <row r="356" spans="1:51" s="2" customFormat="1" ht="6.95" customHeight="1">
      <c r="A356" s="34"/>
      <c r="B356" s="54"/>
      <c r="C356" s="55"/>
      <c r="D356" s="55"/>
      <c r="E356" s="55"/>
      <c r="F356" s="55"/>
      <c r="G356" s="55"/>
      <c r="H356" s="55"/>
      <c r="I356" s="55"/>
      <c r="J356" s="55"/>
      <c r="K356" s="55"/>
      <c r="L356" s="39"/>
      <c r="M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</row>
  </sheetData>
  <sheetProtection algorithmName="SHA-512" hashValue="1wBTUvsxEy1fGL4PJqkIS2GX7tOV7ADXTXbVuWsg9wSws9IFhkkSD5Z9HQllFC9K8bL7obptB8QvSbUdJiiaMw==" saltValue="BYtC8NDr68fQBiInvKNv2w==" spinCount="100000" sheet="1" objects="1" scenarios="1" formatColumns="0" formatRows="0" autoFilter="0"/>
  <autoFilter ref="C120:K35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tabSelected="1" topLeftCell="A15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88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hidden="1" customHeight="1">
      <c r="B4" s="20"/>
      <c r="D4" s="110" t="s">
        <v>89</v>
      </c>
      <c r="L4" s="20"/>
      <c r="M4" s="111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12" t="s">
        <v>16</v>
      </c>
      <c r="L6" s="20"/>
    </row>
    <row r="7" spans="1:46" s="1" customFormat="1" ht="26.25" hidden="1" customHeight="1">
      <c r="B7" s="20"/>
      <c r="E7" s="291" t="str">
        <f>'Rekapitulace stavby'!K6</f>
        <v>Oprava trati v úseku Praha Hostivař (mimo) - Praha Malešice (mimo)</v>
      </c>
      <c r="F7" s="292"/>
      <c r="G7" s="292"/>
      <c r="H7" s="292"/>
      <c r="L7" s="20"/>
    </row>
    <row r="8" spans="1:46" s="2" customFormat="1" ht="12" hidden="1" customHeight="1">
      <c r="A8" s="34"/>
      <c r="B8" s="39"/>
      <c r="C8" s="34"/>
      <c r="D8" s="112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93" t="s">
        <v>400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5. 5. 2021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12" t="s">
        <v>32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13" t="s">
        <v>33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15"/>
      <c r="B27" s="116"/>
      <c r="C27" s="115"/>
      <c r="D27" s="115"/>
      <c r="E27" s="297" t="s">
        <v>1</v>
      </c>
      <c r="F27" s="297"/>
      <c r="G27" s="297"/>
      <c r="H27" s="29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22" t="s">
        <v>39</v>
      </c>
      <c r="E33" s="112" t="s">
        <v>40</v>
      </c>
      <c r="F33" s="123">
        <f>ROUND((SUM(BE117:BE163)),  2)</f>
        <v>0</v>
      </c>
      <c r="G33" s="34"/>
      <c r="H33" s="34"/>
      <c r="I33" s="124">
        <v>0.21</v>
      </c>
      <c r="J33" s="123">
        <f>ROUND(((SUM(BE117:BE163))*I33),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12" t="s">
        <v>41</v>
      </c>
      <c r="F34" s="123">
        <f>ROUND((SUM(BF117:BF163)),  2)</f>
        <v>0</v>
      </c>
      <c r="G34" s="34"/>
      <c r="H34" s="34"/>
      <c r="I34" s="124">
        <v>0.15</v>
      </c>
      <c r="J34" s="123">
        <f>ROUND(((SUM(BF117:BF163))*I34),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ROUND((SUM(BG117:BG163)),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ROUND((SUM(BH117:BH163)),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ROUND((SUM(BI117:BI163)),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idden="1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idden="1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idden="1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hidden="1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3" t="s">
        <v>92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hidden="1" customHeight="1">
      <c r="A85" s="34"/>
      <c r="B85" s="35"/>
      <c r="C85" s="36"/>
      <c r="D85" s="36"/>
      <c r="E85" s="298" t="str">
        <f>E7</f>
        <v>Oprava trati v úseku Praha Hostivař (mimo) - Praha Malešice (mimo)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9" t="s">
        <v>90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6"/>
      <c r="D87" s="36"/>
      <c r="E87" s="269" t="str">
        <f>E9</f>
        <v>SO 02 - VRN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5. 5. 2021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9" t="s">
        <v>24</v>
      </c>
      <c r="D91" s="36"/>
      <c r="E91" s="36"/>
      <c r="F91" s="27" t="str">
        <f>E15</f>
        <v>Ing. Aleš Bednář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32</v>
      </c>
      <c r="J92" s="32" t="str">
        <f>E24</f>
        <v>Lukáš Kot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43" t="s">
        <v>93</v>
      </c>
      <c r="D94" s="144"/>
      <c r="E94" s="144"/>
      <c r="F94" s="144"/>
      <c r="G94" s="144"/>
      <c r="H94" s="144"/>
      <c r="I94" s="144"/>
      <c r="J94" s="145" t="s">
        <v>94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46" t="s">
        <v>95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96</v>
      </c>
    </row>
    <row r="97" spans="1:31" s="9" customFormat="1" ht="24.95" hidden="1" customHeight="1">
      <c r="B97" s="147"/>
      <c r="C97" s="148"/>
      <c r="D97" s="149" t="s">
        <v>401</v>
      </c>
      <c r="E97" s="150"/>
      <c r="F97" s="150"/>
      <c r="G97" s="150"/>
      <c r="H97" s="150"/>
      <c r="I97" s="150"/>
      <c r="J97" s="151">
        <f>J118</f>
        <v>0</v>
      </c>
      <c r="K97" s="148"/>
      <c r="L97" s="152"/>
    </row>
    <row r="98" spans="1:31" s="2" customFormat="1" ht="21.75" hidden="1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hidden="1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102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6.25" customHeight="1">
      <c r="A107" s="34"/>
      <c r="B107" s="35"/>
      <c r="C107" s="36"/>
      <c r="D107" s="36"/>
      <c r="E107" s="298" t="str">
        <f>E7</f>
        <v>Oprava trati v úseku Praha Hostivař (mimo) - Praha Malešice (mimo)</v>
      </c>
      <c r="F107" s="299"/>
      <c r="G107" s="299"/>
      <c r="H107" s="299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90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69" t="str">
        <f>E9</f>
        <v>SO 02 - VRN</v>
      </c>
      <c r="F109" s="300"/>
      <c r="G109" s="300"/>
      <c r="H109" s="300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 t="str">
        <f>IF(J12="","",J12)</f>
        <v>5. 5. 2021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>Ing. Aleš Bednář</v>
      </c>
      <c r="G113" s="36"/>
      <c r="H113" s="36"/>
      <c r="I113" s="29" t="s">
        <v>30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29" t="s">
        <v>32</v>
      </c>
      <c r="J114" s="32" t="str">
        <f>E24</f>
        <v>Lukáš Kot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59"/>
      <c r="B116" s="160"/>
      <c r="C116" s="161" t="s">
        <v>103</v>
      </c>
      <c r="D116" s="162" t="s">
        <v>60</v>
      </c>
      <c r="E116" s="162" t="s">
        <v>56</v>
      </c>
      <c r="F116" s="162" t="s">
        <v>57</v>
      </c>
      <c r="G116" s="162" t="s">
        <v>104</v>
      </c>
      <c r="H116" s="162" t="s">
        <v>105</v>
      </c>
      <c r="I116" s="162" t="s">
        <v>106</v>
      </c>
      <c r="J116" s="162" t="s">
        <v>94</v>
      </c>
      <c r="K116" s="163" t="s">
        <v>107</v>
      </c>
      <c r="L116" s="164"/>
      <c r="M116" s="75" t="s">
        <v>1</v>
      </c>
      <c r="N116" s="76" t="s">
        <v>39</v>
      </c>
      <c r="O116" s="76" t="s">
        <v>108</v>
      </c>
      <c r="P116" s="76" t="s">
        <v>109</v>
      </c>
      <c r="Q116" s="76" t="s">
        <v>110</v>
      </c>
      <c r="R116" s="76" t="s">
        <v>111</v>
      </c>
      <c r="S116" s="76" t="s">
        <v>112</v>
      </c>
      <c r="T116" s="77" t="s">
        <v>113</v>
      </c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4"/>
      <c r="B117" s="35"/>
      <c r="C117" s="82" t="s">
        <v>114</v>
      </c>
      <c r="D117" s="36"/>
      <c r="E117" s="36"/>
      <c r="F117" s="36"/>
      <c r="G117" s="36"/>
      <c r="H117" s="36"/>
      <c r="I117" s="36"/>
      <c r="J117" s="165">
        <f>BK117</f>
        <v>0</v>
      </c>
      <c r="K117" s="36"/>
      <c r="L117" s="39"/>
      <c r="M117" s="78"/>
      <c r="N117" s="166"/>
      <c r="O117" s="79"/>
      <c r="P117" s="167">
        <f>P118</f>
        <v>0</v>
      </c>
      <c r="Q117" s="79"/>
      <c r="R117" s="167">
        <f>R118</f>
        <v>0</v>
      </c>
      <c r="S117" s="79"/>
      <c r="T117" s="168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74</v>
      </c>
      <c r="AU117" s="17" t="s">
        <v>96</v>
      </c>
      <c r="BK117" s="169">
        <f>BK118</f>
        <v>0</v>
      </c>
    </row>
    <row r="118" spans="1:65" s="12" customFormat="1" ht="25.9" customHeight="1">
      <c r="B118" s="170"/>
      <c r="C118" s="171"/>
      <c r="D118" s="172" t="s">
        <v>74</v>
      </c>
      <c r="E118" s="173" t="s">
        <v>87</v>
      </c>
      <c r="F118" s="173" t="s">
        <v>402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SUM(P119:P163)</f>
        <v>0</v>
      </c>
      <c r="Q118" s="178"/>
      <c r="R118" s="179">
        <f>SUM(R119:R163)</f>
        <v>0</v>
      </c>
      <c r="S118" s="178"/>
      <c r="T118" s="180">
        <f>SUM(T119:T163)</f>
        <v>0</v>
      </c>
      <c r="AR118" s="181" t="s">
        <v>147</v>
      </c>
      <c r="AT118" s="182" t="s">
        <v>74</v>
      </c>
      <c r="AU118" s="182" t="s">
        <v>75</v>
      </c>
      <c r="AY118" s="181" t="s">
        <v>117</v>
      </c>
      <c r="BK118" s="183">
        <f>SUM(BK119:BK163)</f>
        <v>0</v>
      </c>
    </row>
    <row r="119" spans="1:65" s="2" customFormat="1" ht="24">
      <c r="A119" s="34"/>
      <c r="B119" s="35"/>
      <c r="C119" s="238" t="s">
        <v>83</v>
      </c>
      <c r="D119" s="238" t="s">
        <v>200</v>
      </c>
      <c r="E119" s="239" t="s">
        <v>403</v>
      </c>
      <c r="F119" s="240" t="s">
        <v>404</v>
      </c>
      <c r="G119" s="241" t="s">
        <v>122</v>
      </c>
      <c r="H119" s="242">
        <v>2</v>
      </c>
      <c r="I119" s="243"/>
      <c r="J119" s="244">
        <f>ROUND(I119*H119,2)</f>
        <v>0</v>
      </c>
      <c r="K119" s="240" t="s">
        <v>293</v>
      </c>
      <c r="L119" s="39"/>
      <c r="M119" s="245" t="s">
        <v>1</v>
      </c>
      <c r="N119" s="246" t="s">
        <v>40</v>
      </c>
      <c r="O119" s="71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8" t="s">
        <v>125</v>
      </c>
      <c r="AT119" s="198" t="s">
        <v>200</v>
      </c>
      <c r="AU119" s="198" t="s">
        <v>83</v>
      </c>
      <c r="AY119" s="17" t="s">
        <v>117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7" t="s">
        <v>83</v>
      </c>
      <c r="BK119" s="199">
        <f>ROUND(I119*H119,2)</f>
        <v>0</v>
      </c>
      <c r="BL119" s="17" t="s">
        <v>125</v>
      </c>
      <c r="BM119" s="198" t="s">
        <v>405</v>
      </c>
    </row>
    <row r="120" spans="1:65" s="2" customFormat="1" ht="19.5">
      <c r="A120" s="34"/>
      <c r="B120" s="35"/>
      <c r="C120" s="36"/>
      <c r="D120" s="200" t="s">
        <v>127</v>
      </c>
      <c r="E120" s="36"/>
      <c r="F120" s="201" t="s">
        <v>404</v>
      </c>
      <c r="G120" s="36"/>
      <c r="H120" s="36"/>
      <c r="I120" s="202"/>
      <c r="J120" s="36"/>
      <c r="K120" s="36"/>
      <c r="L120" s="39"/>
      <c r="M120" s="203"/>
      <c r="N120" s="204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127</v>
      </c>
      <c r="AU120" s="17" t="s">
        <v>83</v>
      </c>
    </row>
    <row r="121" spans="1:65" s="13" customFormat="1" ht="11.25">
      <c r="B121" s="205"/>
      <c r="C121" s="206"/>
      <c r="D121" s="200" t="s">
        <v>128</v>
      </c>
      <c r="E121" s="207" t="s">
        <v>1</v>
      </c>
      <c r="F121" s="208" t="s">
        <v>80</v>
      </c>
      <c r="G121" s="206"/>
      <c r="H121" s="207" t="s">
        <v>1</v>
      </c>
      <c r="I121" s="209"/>
      <c r="J121" s="206"/>
      <c r="K121" s="206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128</v>
      </c>
      <c r="AU121" s="214" t="s">
        <v>83</v>
      </c>
      <c r="AV121" s="13" t="s">
        <v>83</v>
      </c>
      <c r="AW121" s="13" t="s">
        <v>31</v>
      </c>
      <c r="AX121" s="13" t="s">
        <v>75</v>
      </c>
      <c r="AY121" s="214" t="s">
        <v>117</v>
      </c>
    </row>
    <row r="122" spans="1:65" s="14" customFormat="1" ht="11.25">
      <c r="B122" s="215"/>
      <c r="C122" s="216"/>
      <c r="D122" s="200" t="s">
        <v>128</v>
      </c>
      <c r="E122" s="217" t="s">
        <v>1</v>
      </c>
      <c r="F122" s="218" t="s">
        <v>85</v>
      </c>
      <c r="G122" s="216"/>
      <c r="H122" s="219">
        <v>2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128</v>
      </c>
      <c r="AU122" s="225" t="s">
        <v>83</v>
      </c>
      <c r="AV122" s="14" t="s">
        <v>85</v>
      </c>
      <c r="AW122" s="14" t="s">
        <v>31</v>
      </c>
      <c r="AX122" s="14" t="s">
        <v>75</v>
      </c>
      <c r="AY122" s="225" t="s">
        <v>117</v>
      </c>
    </row>
    <row r="123" spans="1:65" s="15" customFormat="1" ht="11.25">
      <c r="B123" s="226"/>
      <c r="C123" s="227"/>
      <c r="D123" s="200" t="s">
        <v>128</v>
      </c>
      <c r="E123" s="228" t="s">
        <v>1</v>
      </c>
      <c r="F123" s="229" t="s">
        <v>131</v>
      </c>
      <c r="G123" s="227"/>
      <c r="H123" s="230">
        <v>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128</v>
      </c>
      <c r="AU123" s="236" t="s">
        <v>83</v>
      </c>
      <c r="AV123" s="15" t="s">
        <v>125</v>
      </c>
      <c r="AW123" s="15" t="s">
        <v>31</v>
      </c>
      <c r="AX123" s="15" t="s">
        <v>83</v>
      </c>
      <c r="AY123" s="236" t="s">
        <v>117</v>
      </c>
    </row>
    <row r="124" spans="1:65" s="2" customFormat="1" ht="21.75" customHeight="1">
      <c r="A124" s="34"/>
      <c r="B124" s="35"/>
      <c r="C124" s="238" t="s">
        <v>85</v>
      </c>
      <c r="D124" s="238" t="s">
        <v>200</v>
      </c>
      <c r="E124" s="239" t="s">
        <v>406</v>
      </c>
      <c r="F124" s="240" t="s">
        <v>407</v>
      </c>
      <c r="G124" s="241" t="s">
        <v>122</v>
      </c>
      <c r="H124" s="242">
        <v>1</v>
      </c>
      <c r="I124" s="243"/>
      <c r="J124" s="244">
        <f>ROUND(I124*H124,2)</f>
        <v>0</v>
      </c>
      <c r="K124" s="240" t="s">
        <v>293</v>
      </c>
      <c r="L124" s="39"/>
      <c r="M124" s="245" t="s">
        <v>1</v>
      </c>
      <c r="N124" s="246" t="s">
        <v>40</v>
      </c>
      <c r="O124" s="71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8" t="s">
        <v>311</v>
      </c>
      <c r="AT124" s="198" t="s">
        <v>200</v>
      </c>
      <c r="AU124" s="198" t="s">
        <v>83</v>
      </c>
      <c r="AY124" s="17" t="s">
        <v>117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7" t="s">
        <v>83</v>
      </c>
      <c r="BK124" s="199">
        <f>ROUND(I124*H124,2)</f>
        <v>0</v>
      </c>
      <c r="BL124" s="17" t="s">
        <v>311</v>
      </c>
      <c r="BM124" s="198" t="s">
        <v>408</v>
      </c>
    </row>
    <row r="125" spans="1:65" s="2" customFormat="1" ht="11.25">
      <c r="A125" s="34"/>
      <c r="B125" s="35"/>
      <c r="C125" s="36"/>
      <c r="D125" s="200" t="s">
        <v>127</v>
      </c>
      <c r="E125" s="36"/>
      <c r="F125" s="201" t="s">
        <v>407</v>
      </c>
      <c r="G125" s="36"/>
      <c r="H125" s="36"/>
      <c r="I125" s="202"/>
      <c r="J125" s="36"/>
      <c r="K125" s="36"/>
      <c r="L125" s="39"/>
      <c r="M125" s="203"/>
      <c r="N125" s="204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127</v>
      </c>
      <c r="AU125" s="17" t="s">
        <v>83</v>
      </c>
    </row>
    <row r="126" spans="1:65" s="14" customFormat="1" ht="11.25">
      <c r="B126" s="215"/>
      <c r="C126" s="216"/>
      <c r="D126" s="200" t="s">
        <v>128</v>
      </c>
      <c r="E126" s="217" t="s">
        <v>1</v>
      </c>
      <c r="F126" s="218" t="s">
        <v>83</v>
      </c>
      <c r="G126" s="216"/>
      <c r="H126" s="219">
        <v>1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128</v>
      </c>
      <c r="AU126" s="225" t="s">
        <v>83</v>
      </c>
      <c r="AV126" s="14" t="s">
        <v>85</v>
      </c>
      <c r="AW126" s="14" t="s">
        <v>31</v>
      </c>
      <c r="AX126" s="14" t="s">
        <v>75</v>
      </c>
      <c r="AY126" s="225" t="s">
        <v>117</v>
      </c>
    </row>
    <row r="127" spans="1:65" s="15" customFormat="1" ht="11.25">
      <c r="B127" s="226"/>
      <c r="C127" s="227"/>
      <c r="D127" s="200" t="s">
        <v>128</v>
      </c>
      <c r="E127" s="228" t="s">
        <v>1</v>
      </c>
      <c r="F127" s="229" t="s">
        <v>131</v>
      </c>
      <c r="G127" s="227"/>
      <c r="H127" s="230">
        <v>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128</v>
      </c>
      <c r="AU127" s="236" t="s">
        <v>83</v>
      </c>
      <c r="AV127" s="15" t="s">
        <v>125</v>
      </c>
      <c r="AW127" s="15" t="s">
        <v>31</v>
      </c>
      <c r="AX127" s="15" t="s">
        <v>83</v>
      </c>
      <c r="AY127" s="236" t="s">
        <v>117</v>
      </c>
    </row>
    <row r="128" spans="1:65" s="2" customFormat="1" ht="21.75" customHeight="1">
      <c r="A128" s="34"/>
      <c r="B128" s="35"/>
      <c r="C128" s="238" t="s">
        <v>137</v>
      </c>
      <c r="D128" s="238" t="s">
        <v>200</v>
      </c>
      <c r="E128" s="239" t="s">
        <v>409</v>
      </c>
      <c r="F128" s="240" t="s">
        <v>410</v>
      </c>
      <c r="G128" s="241" t="s">
        <v>122</v>
      </c>
      <c r="H128" s="242">
        <v>1</v>
      </c>
      <c r="I128" s="243"/>
      <c r="J128" s="244">
        <f>ROUND(I128*H128,2)</f>
        <v>0</v>
      </c>
      <c r="K128" s="240" t="s">
        <v>293</v>
      </c>
      <c r="L128" s="39"/>
      <c r="M128" s="245" t="s">
        <v>1</v>
      </c>
      <c r="N128" s="246" t="s">
        <v>40</v>
      </c>
      <c r="O128" s="71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8" t="s">
        <v>311</v>
      </c>
      <c r="AT128" s="198" t="s">
        <v>200</v>
      </c>
      <c r="AU128" s="198" t="s">
        <v>83</v>
      </c>
      <c r="AY128" s="17" t="s">
        <v>117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7" t="s">
        <v>83</v>
      </c>
      <c r="BK128" s="199">
        <f>ROUND(I128*H128,2)</f>
        <v>0</v>
      </c>
      <c r="BL128" s="17" t="s">
        <v>311</v>
      </c>
      <c r="BM128" s="198" t="s">
        <v>411</v>
      </c>
    </row>
    <row r="129" spans="1:65" s="2" customFormat="1" ht="11.25">
      <c r="A129" s="34"/>
      <c r="B129" s="35"/>
      <c r="C129" s="36"/>
      <c r="D129" s="200" t="s">
        <v>127</v>
      </c>
      <c r="E129" s="36"/>
      <c r="F129" s="201" t="s">
        <v>410</v>
      </c>
      <c r="G129" s="36"/>
      <c r="H129" s="36"/>
      <c r="I129" s="202"/>
      <c r="J129" s="36"/>
      <c r="K129" s="36"/>
      <c r="L129" s="39"/>
      <c r="M129" s="203"/>
      <c r="N129" s="204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127</v>
      </c>
      <c r="AU129" s="17" t="s">
        <v>83</v>
      </c>
    </row>
    <row r="130" spans="1:65" s="14" customFormat="1" ht="11.25">
      <c r="B130" s="215"/>
      <c r="C130" s="216"/>
      <c r="D130" s="200" t="s">
        <v>128</v>
      </c>
      <c r="E130" s="217" t="s">
        <v>1</v>
      </c>
      <c r="F130" s="218" t="s">
        <v>83</v>
      </c>
      <c r="G130" s="216"/>
      <c r="H130" s="219">
        <v>1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128</v>
      </c>
      <c r="AU130" s="225" t="s">
        <v>83</v>
      </c>
      <c r="AV130" s="14" t="s">
        <v>85</v>
      </c>
      <c r="AW130" s="14" t="s">
        <v>31</v>
      </c>
      <c r="AX130" s="14" t="s">
        <v>75</v>
      </c>
      <c r="AY130" s="225" t="s">
        <v>117</v>
      </c>
    </row>
    <row r="131" spans="1:65" s="15" customFormat="1" ht="11.25">
      <c r="B131" s="226"/>
      <c r="C131" s="227"/>
      <c r="D131" s="200" t="s">
        <v>128</v>
      </c>
      <c r="E131" s="228" t="s">
        <v>1</v>
      </c>
      <c r="F131" s="229" t="s">
        <v>131</v>
      </c>
      <c r="G131" s="227"/>
      <c r="H131" s="230">
        <v>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128</v>
      </c>
      <c r="AU131" s="236" t="s">
        <v>83</v>
      </c>
      <c r="AV131" s="15" t="s">
        <v>125</v>
      </c>
      <c r="AW131" s="15" t="s">
        <v>31</v>
      </c>
      <c r="AX131" s="15" t="s">
        <v>83</v>
      </c>
      <c r="AY131" s="236" t="s">
        <v>117</v>
      </c>
    </row>
    <row r="132" spans="1:65" s="2" customFormat="1" ht="24">
      <c r="A132" s="34"/>
      <c r="B132" s="35"/>
      <c r="C132" s="238" t="s">
        <v>125</v>
      </c>
      <c r="D132" s="238" t="s">
        <v>200</v>
      </c>
      <c r="E132" s="239" t="s">
        <v>412</v>
      </c>
      <c r="F132" s="240" t="s">
        <v>413</v>
      </c>
      <c r="G132" s="241" t="s">
        <v>122</v>
      </c>
      <c r="H132" s="242">
        <v>1</v>
      </c>
      <c r="I132" s="243"/>
      <c r="J132" s="244">
        <f>ROUND(I132*H132,2)</f>
        <v>0</v>
      </c>
      <c r="K132" s="240" t="s">
        <v>123</v>
      </c>
      <c r="L132" s="39"/>
      <c r="M132" s="245" t="s">
        <v>1</v>
      </c>
      <c r="N132" s="246" t="s">
        <v>40</v>
      </c>
      <c r="O132" s="71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311</v>
      </c>
      <c r="AT132" s="198" t="s">
        <v>200</v>
      </c>
      <c r="AU132" s="198" t="s">
        <v>83</v>
      </c>
      <c r="AY132" s="17" t="s">
        <v>117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7" t="s">
        <v>83</v>
      </c>
      <c r="BK132" s="199">
        <f>ROUND(I132*H132,2)</f>
        <v>0</v>
      </c>
      <c r="BL132" s="17" t="s">
        <v>311</v>
      </c>
      <c r="BM132" s="198" t="s">
        <v>414</v>
      </c>
    </row>
    <row r="133" spans="1:65" s="2" customFormat="1" ht="11.25">
      <c r="A133" s="34"/>
      <c r="B133" s="35"/>
      <c r="C133" s="36"/>
      <c r="D133" s="200" t="s">
        <v>127</v>
      </c>
      <c r="E133" s="36"/>
      <c r="F133" s="201" t="s">
        <v>413</v>
      </c>
      <c r="G133" s="36"/>
      <c r="H133" s="36"/>
      <c r="I133" s="202"/>
      <c r="J133" s="36"/>
      <c r="K133" s="36"/>
      <c r="L133" s="39"/>
      <c r="M133" s="203"/>
      <c r="N133" s="20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127</v>
      </c>
      <c r="AU133" s="17" t="s">
        <v>83</v>
      </c>
    </row>
    <row r="134" spans="1:65" s="13" customFormat="1" ht="11.25">
      <c r="B134" s="205"/>
      <c r="C134" s="206"/>
      <c r="D134" s="200" t="s">
        <v>128</v>
      </c>
      <c r="E134" s="207" t="s">
        <v>1</v>
      </c>
      <c r="F134" s="208" t="s">
        <v>415</v>
      </c>
      <c r="G134" s="206"/>
      <c r="H134" s="207" t="s">
        <v>1</v>
      </c>
      <c r="I134" s="209"/>
      <c r="J134" s="206"/>
      <c r="K134" s="206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128</v>
      </c>
      <c r="AU134" s="214" t="s">
        <v>83</v>
      </c>
      <c r="AV134" s="13" t="s">
        <v>83</v>
      </c>
      <c r="AW134" s="13" t="s">
        <v>31</v>
      </c>
      <c r="AX134" s="13" t="s">
        <v>75</v>
      </c>
      <c r="AY134" s="214" t="s">
        <v>117</v>
      </c>
    </row>
    <row r="135" spans="1:65" s="14" customFormat="1" ht="11.25">
      <c r="B135" s="215"/>
      <c r="C135" s="216"/>
      <c r="D135" s="200" t="s">
        <v>128</v>
      </c>
      <c r="E135" s="217" t="s">
        <v>1</v>
      </c>
      <c r="F135" s="218" t="s">
        <v>83</v>
      </c>
      <c r="G135" s="216"/>
      <c r="H135" s="219">
        <v>1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128</v>
      </c>
      <c r="AU135" s="225" t="s">
        <v>83</v>
      </c>
      <c r="AV135" s="14" t="s">
        <v>85</v>
      </c>
      <c r="AW135" s="14" t="s">
        <v>31</v>
      </c>
      <c r="AX135" s="14" t="s">
        <v>75</v>
      </c>
      <c r="AY135" s="225" t="s">
        <v>117</v>
      </c>
    </row>
    <row r="136" spans="1:65" s="15" customFormat="1" ht="11.25">
      <c r="B136" s="226"/>
      <c r="C136" s="227"/>
      <c r="D136" s="200" t="s">
        <v>128</v>
      </c>
      <c r="E136" s="228" t="s">
        <v>1</v>
      </c>
      <c r="F136" s="229" t="s">
        <v>131</v>
      </c>
      <c r="G136" s="227"/>
      <c r="H136" s="230">
        <v>1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128</v>
      </c>
      <c r="AU136" s="236" t="s">
        <v>83</v>
      </c>
      <c r="AV136" s="15" t="s">
        <v>125</v>
      </c>
      <c r="AW136" s="15" t="s">
        <v>31</v>
      </c>
      <c r="AX136" s="15" t="s">
        <v>83</v>
      </c>
      <c r="AY136" s="236" t="s">
        <v>117</v>
      </c>
    </row>
    <row r="137" spans="1:65" s="2" customFormat="1" ht="24">
      <c r="A137" s="34"/>
      <c r="B137" s="35"/>
      <c r="C137" s="238" t="s">
        <v>147</v>
      </c>
      <c r="D137" s="238" t="s">
        <v>200</v>
      </c>
      <c r="E137" s="239" t="s">
        <v>416</v>
      </c>
      <c r="F137" s="240" t="s">
        <v>417</v>
      </c>
      <c r="G137" s="241" t="s">
        <v>418</v>
      </c>
      <c r="H137" s="242">
        <v>40</v>
      </c>
      <c r="I137" s="243"/>
      <c r="J137" s="244">
        <f>ROUND(I137*H137,2)</f>
        <v>0</v>
      </c>
      <c r="K137" s="240" t="s">
        <v>293</v>
      </c>
      <c r="L137" s="39"/>
      <c r="M137" s="245" t="s">
        <v>1</v>
      </c>
      <c r="N137" s="246" t="s">
        <v>40</v>
      </c>
      <c r="O137" s="71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311</v>
      </c>
      <c r="AT137" s="198" t="s">
        <v>200</v>
      </c>
      <c r="AU137" s="198" t="s">
        <v>83</v>
      </c>
      <c r="AY137" s="17" t="s">
        <v>117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83</v>
      </c>
      <c r="BK137" s="199">
        <f>ROUND(I137*H137,2)</f>
        <v>0</v>
      </c>
      <c r="BL137" s="17" t="s">
        <v>311</v>
      </c>
      <c r="BM137" s="198" t="s">
        <v>419</v>
      </c>
    </row>
    <row r="138" spans="1:65" s="2" customFormat="1" ht="48.75">
      <c r="A138" s="34"/>
      <c r="B138" s="35"/>
      <c r="C138" s="36"/>
      <c r="D138" s="200" t="s">
        <v>127</v>
      </c>
      <c r="E138" s="36"/>
      <c r="F138" s="201" t="s">
        <v>420</v>
      </c>
      <c r="G138" s="36"/>
      <c r="H138" s="36"/>
      <c r="I138" s="202"/>
      <c r="J138" s="36"/>
      <c r="K138" s="36"/>
      <c r="L138" s="39"/>
      <c r="M138" s="203"/>
      <c r="N138" s="204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127</v>
      </c>
      <c r="AU138" s="17" t="s">
        <v>83</v>
      </c>
    </row>
    <row r="139" spans="1:65" s="14" customFormat="1" ht="11.25">
      <c r="B139" s="215"/>
      <c r="C139" s="216"/>
      <c r="D139" s="200" t="s">
        <v>128</v>
      </c>
      <c r="E139" s="217" t="s">
        <v>1</v>
      </c>
      <c r="F139" s="218" t="s">
        <v>377</v>
      </c>
      <c r="G139" s="216"/>
      <c r="H139" s="219">
        <v>40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128</v>
      </c>
      <c r="AU139" s="225" t="s">
        <v>83</v>
      </c>
      <c r="AV139" s="14" t="s">
        <v>85</v>
      </c>
      <c r="AW139" s="14" t="s">
        <v>31</v>
      </c>
      <c r="AX139" s="14" t="s">
        <v>75</v>
      </c>
      <c r="AY139" s="225" t="s">
        <v>117</v>
      </c>
    </row>
    <row r="140" spans="1:65" s="15" customFormat="1" ht="11.25">
      <c r="B140" s="226"/>
      <c r="C140" s="227"/>
      <c r="D140" s="200" t="s">
        <v>128</v>
      </c>
      <c r="E140" s="228" t="s">
        <v>1</v>
      </c>
      <c r="F140" s="229" t="s">
        <v>131</v>
      </c>
      <c r="G140" s="227"/>
      <c r="H140" s="230">
        <v>40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128</v>
      </c>
      <c r="AU140" s="236" t="s">
        <v>83</v>
      </c>
      <c r="AV140" s="15" t="s">
        <v>125</v>
      </c>
      <c r="AW140" s="15" t="s">
        <v>31</v>
      </c>
      <c r="AX140" s="15" t="s">
        <v>83</v>
      </c>
      <c r="AY140" s="236" t="s">
        <v>117</v>
      </c>
    </row>
    <row r="141" spans="1:65" s="2" customFormat="1" ht="33" customHeight="1">
      <c r="A141" s="34"/>
      <c r="B141" s="35"/>
      <c r="C141" s="238" t="s">
        <v>154</v>
      </c>
      <c r="D141" s="238" t="s">
        <v>200</v>
      </c>
      <c r="E141" s="239" t="s">
        <v>421</v>
      </c>
      <c r="F141" s="240" t="s">
        <v>422</v>
      </c>
      <c r="G141" s="241" t="s">
        <v>122</v>
      </c>
      <c r="H141" s="242">
        <v>1</v>
      </c>
      <c r="I141" s="243"/>
      <c r="J141" s="244">
        <f>ROUND(I141*H141,2)</f>
        <v>0</v>
      </c>
      <c r="K141" s="240" t="s">
        <v>293</v>
      </c>
      <c r="L141" s="39"/>
      <c r="M141" s="245" t="s">
        <v>1</v>
      </c>
      <c r="N141" s="246" t="s">
        <v>40</v>
      </c>
      <c r="O141" s="71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311</v>
      </c>
      <c r="AT141" s="198" t="s">
        <v>200</v>
      </c>
      <c r="AU141" s="198" t="s">
        <v>83</v>
      </c>
      <c r="AY141" s="17" t="s">
        <v>117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83</v>
      </c>
      <c r="BK141" s="199">
        <f>ROUND(I141*H141,2)</f>
        <v>0</v>
      </c>
      <c r="BL141" s="17" t="s">
        <v>311</v>
      </c>
      <c r="BM141" s="198" t="s">
        <v>423</v>
      </c>
    </row>
    <row r="142" spans="1:65" s="2" customFormat="1" ht="19.5">
      <c r="A142" s="34"/>
      <c r="B142" s="35"/>
      <c r="C142" s="36"/>
      <c r="D142" s="200" t="s">
        <v>127</v>
      </c>
      <c r="E142" s="36"/>
      <c r="F142" s="201" t="s">
        <v>422</v>
      </c>
      <c r="G142" s="36"/>
      <c r="H142" s="36"/>
      <c r="I142" s="202"/>
      <c r="J142" s="36"/>
      <c r="K142" s="36"/>
      <c r="L142" s="39"/>
      <c r="M142" s="203"/>
      <c r="N142" s="20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127</v>
      </c>
      <c r="AU142" s="17" t="s">
        <v>83</v>
      </c>
    </row>
    <row r="143" spans="1:65" s="13" customFormat="1" ht="11.25">
      <c r="B143" s="205"/>
      <c r="C143" s="206"/>
      <c r="D143" s="200" t="s">
        <v>128</v>
      </c>
      <c r="E143" s="207" t="s">
        <v>1</v>
      </c>
      <c r="F143" s="208" t="s">
        <v>424</v>
      </c>
      <c r="G143" s="206"/>
      <c r="H143" s="207" t="s">
        <v>1</v>
      </c>
      <c r="I143" s="209"/>
      <c r="J143" s="206"/>
      <c r="K143" s="206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128</v>
      </c>
      <c r="AU143" s="214" t="s">
        <v>83</v>
      </c>
      <c r="AV143" s="13" t="s">
        <v>83</v>
      </c>
      <c r="AW143" s="13" t="s">
        <v>31</v>
      </c>
      <c r="AX143" s="13" t="s">
        <v>75</v>
      </c>
      <c r="AY143" s="214" t="s">
        <v>117</v>
      </c>
    </row>
    <row r="144" spans="1:65" s="13" customFormat="1" ht="11.25">
      <c r="B144" s="205"/>
      <c r="C144" s="206"/>
      <c r="D144" s="200" t="s">
        <v>128</v>
      </c>
      <c r="E144" s="207" t="s">
        <v>1</v>
      </c>
      <c r="F144" s="208" t="s">
        <v>425</v>
      </c>
      <c r="G144" s="206"/>
      <c r="H144" s="207" t="s">
        <v>1</v>
      </c>
      <c r="I144" s="209"/>
      <c r="J144" s="206"/>
      <c r="K144" s="206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128</v>
      </c>
      <c r="AU144" s="214" t="s">
        <v>83</v>
      </c>
      <c r="AV144" s="13" t="s">
        <v>83</v>
      </c>
      <c r="AW144" s="13" t="s">
        <v>31</v>
      </c>
      <c r="AX144" s="13" t="s">
        <v>75</v>
      </c>
      <c r="AY144" s="214" t="s">
        <v>117</v>
      </c>
    </row>
    <row r="145" spans="1:65" s="13" customFormat="1" ht="11.25">
      <c r="B145" s="205"/>
      <c r="C145" s="206"/>
      <c r="D145" s="200" t="s">
        <v>128</v>
      </c>
      <c r="E145" s="207" t="s">
        <v>1</v>
      </c>
      <c r="F145" s="208" t="s">
        <v>426</v>
      </c>
      <c r="G145" s="206"/>
      <c r="H145" s="207" t="s">
        <v>1</v>
      </c>
      <c r="I145" s="209"/>
      <c r="J145" s="206"/>
      <c r="K145" s="206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128</v>
      </c>
      <c r="AU145" s="214" t="s">
        <v>83</v>
      </c>
      <c r="AV145" s="13" t="s">
        <v>83</v>
      </c>
      <c r="AW145" s="13" t="s">
        <v>31</v>
      </c>
      <c r="AX145" s="13" t="s">
        <v>75</v>
      </c>
      <c r="AY145" s="214" t="s">
        <v>117</v>
      </c>
    </row>
    <row r="146" spans="1:65" s="13" customFormat="1" ht="11.25">
      <c r="B146" s="205"/>
      <c r="C146" s="206"/>
      <c r="D146" s="200" t="s">
        <v>128</v>
      </c>
      <c r="E146" s="207" t="s">
        <v>1</v>
      </c>
      <c r="F146" s="208" t="s">
        <v>427</v>
      </c>
      <c r="G146" s="206"/>
      <c r="H146" s="207" t="s">
        <v>1</v>
      </c>
      <c r="I146" s="209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128</v>
      </c>
      <c r="AU146" s="214" t="s">
        <v>83</v>
      </c>
      <c r="AV146" s="13" t="s">
        <v>83</v>
      </c>
      <c r="AW146" s="13" t="s">
        <v>31</v>
      </c>
      <c r="AX146" s="13" t="s">
        <v>75</v>
      </c>
      <c r="AY146" s="214" t="s">
        <v>117</v>
      </c>
    </row>
    <row r="147" spans="1:65" s="14" customFormat="1" ht="11.25">
      <c r="B147" s="215"/>
      <c r="C147" s="216"/>
      <c r="D147" s="200" t="s">
        <v>128</v>
      </c>
      <c r="E147" s="217" t="s">
        <v>1</v>
      </c>
      <c r="F147" s="218" t="s">
        <v>83</v>
      </c>
      <c r="G147" s="216"/>
      <c r="H147" s="219">
        <v>1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128</v>
      </c>
      <c r="AU147" s="225" t="s">
        <v>83</v>
      </c>
      <c r="AV147" s="14" t="s">
        <v>85</v>
      </c>
      <c r="AW147" s="14" t="s">
        <v>31</v>
      </c>
      <c r="AX147" s="14" t="s">
        <v>75</v>
      </c>
      <c r="AY147" s="225" t="s">
        <v>117</v>
      </c>
    </row>
    <row r="148" spans="1:65" s="15" customFormat="1" ht="11.25">
      <c r="B148" s="226"/>
      <c r="C148" s="227"/>
      <c r="D148" s="200" t="s">
        <v>128</v>
      </c>
      <c r="E148" s="228" t="s">
        <v>1</v>
      </c>
      <c r="F148" s="229" t="s">
        <v>131</v>
      </c>
      <c r="G148" s="227"/>
      <c r="H148" s="230">
        <v>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128</v>
      </c>
      <c r="AU148" s="236" t="s">
        <v>83</v>
      </c>
      <c r="AV148" s="15" t="s">
        <v>125</v>
      </c>
      <c r="AW148" s="15" t="s">
        <v>31</v>
      </c>
      <c r="AX148" s="15" t="s">
        <v>83</v>
      </c>
      <c r="AY148" s="236" t="s">
        <v>117</v>
      </c>
    </row>
    <row r="149" spans="1:65" s="2" customFormat="1" ht="60">
      <c r="A149" s="34"/>
      <c r="B149" s="35"/>
      <c r="C149" s="238" t="s">
        <v>160</v>
      </c>
      <c r="D149" s="238" t="s">
        <v>200</v>
      </c>
      <c r="E149" s="239" t="s">
        <v>428</v>
      </c>
      <c r="F149" s="240" t="s">
        <v>429</v>
      </c>
      <c r="G149" s="241" t="s">
        <v>122</v>
      </c>
      <c r="H149" s="242">
        <v>1</v>
      </c>
      <c r="I149" s="243"/>
      <c r="J149" s="244">
        <f>ROUND(I149*H149,2)</f>
        <v>0</v>
      </c>
      <c r="K149" s="240" t="s">
        <v>293</v>
      </c>
      <c r="L149" s="39"/>
      <c r="M149" s="245" t="s">
        <v>1</v>
      </c>
      <c r="N149" s="246" t="s">
        <v>40</v>
      </c>
      <c r="O149" s="71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125</v>
      </c>
      <c r="AT149" s="198" t="s">
        <v>200</v>
      </c>
      <c r="AU149" s="198" t="s">
        <v>83</v>
      </c>
      <c r="AY149" s="17" t="s">
        <v>117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7" t="s">
        <v>83</v>
      </c>
      <c r="BK149" s="199">
        <f>ROUND(I149*H149,2)</f>
        <v>0</v>
      </c>
      <c r="BL149" s="17" t="s">
        <v>125</v>
      </c>
      <c r="BM149" s="198" t="s">
        <v>430</v>
      </c>
    </row>
    <row r="150" spans="1:65" s="2" customFormat="1" ht="39">
      <c r="A150" s="34"/>
      <c r="B150" s="35"/>
      <c r="C150" s="36"/>
      <c r="D150" s="200" t="s">
        <v>127</v>
      </c>
      <c r="E150" s="36"/>
      <c r="F150" s="201" t="s">
        <v>429</v>
      </c>
      <c r="G150" s="36"/>
      <c r="H150" s="36"/>
      <c r="I150" s="202"/>
      <c r="J150" s="36"/>
      <c r="K150" s="36"/>
      <c r="L150" s="39"/>
      <c r="M150" s="203"/>
      <c r="N150" s="20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127</v>
      </c>
      <c r="AU150" s="17" t="s">
        <v>83</v>
      </c>
    </row>
    <row r="151" spans="1:65" s="13" customFormat="1" ht="22.5">
      <c r="B151" s="205"/>
      <c r="C151" s="206"/>
      <c r="D151" s="200" t="s">
        <v>128</v>
      </c>
      <c r="E151" s="207" t="s">
        <v>1</v>
      </c>
      <c r="F151" s="208" t="s">
        <v>431</v>
      </c>
      <c r="G151" s="206"/>
      <c r="H151" s="207" t="s">
        <v>1</v>
      </c>
      <c r="I151" s="209"/>
      <c r="J151" s="206"/>
      <c r="K151" s="206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128</v>
      </c>
      <c r="AU151" s="214" t="s">
        <v>83</v>
      </c>
      <c r="AV151" s="13" t="s">
        <v>83</v>
      </c>
      <c r="AW151" s="13" t="s">
        <v>31</v>
      </c>
      <c r="AX151" s="13" t="s">
        <v>75</v>
      </c>
      <c r="AY151" s="214" t="s">
        <v>117</v>
      </c>
    </row>
    <row r="152" spans="1:65" s="14" customFormat="1" ht="11.25">
      <c r="B152" s="215"/>
      <c r="C152" s="216"/>
      <c r="D152" s="200" t="s">
        <v>128</v>
      </c>
      <c r="E152" s="217" t="s">
        <v>1</v>
      </c>
      <c r="F152" s="218" t="s">
        <v>83</v>
      </c>
      <c r="G152" s="216"/>
      <c r="H152" s="219">
        <v>1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128</v>
      </c>
      <c r="AU152" s="225" t="s">
        <v>83</v>
      </c>
      <c r="AV152" s="14" t="s">
        <v>85</v>
      </c>
      <c r="AW152" s="14" t="s">
        <v>31</v>
      </c>
      <c r="AX152" s="14" t="s">
        <v>75</v>
      </c>
      <c r="AY152" s="225" t="s">
        <v>117</v>
      </c>
    </row>
    <row r="153" spans="1:65" s="15" customFormat="1" ht="11.25">
      <c r="B153" s="226"/>
      <c r="C153" s="227"/>
      <c r="D153" s="200" t="s">
        <v>128</v>
      </c>
      <c r="E153" s="228" t="s">
        <v>1</v>
      </c>
      <c r="F153" s="229" t="s">
        <v>131</v>
      </c>
      <c r="G153" s="227"/>
      <c r="H153" s="230">
        <v>1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128</v>
      </c>
      <c r="AU153" s="236" t="s">
        <v>83</v>
      </c>
      <c r="AV153" s="15" t="s">
        <v>125</v>
      </c>
      <c r="AW153" s="15" t="s">
        <v>31</v>
      </c>
      <c r="AX153" s="15" t="s">
        <v>83</v>
      </c>
      <c r="AY153" s="236" t="s">
        <v>117</v>
      </c>
    </row>
    <row r="154" spans="1:65" s="2" customFormat="1" ht="33" customHeight="1">
      <c r="A154" s="34"/>
      <c r="B154" s="35"/>
      <c r="C154" s="238" t="s">
        <v>124</v>
      </c>
      <c r="D154" s="238" t="s">
        <v>200</v>
      </c>
      <c r="E154" s="239" t="s">
        <v>432</v>
      </c>
      <c r="F154" s="240" t="s">
        <v>433</v>
      </c>
      <c r="G154" s="241" t="s">
        <v>122</v>
      </c>
      <c r="H154" s="242">
        <v>6</v>
      </c>
      <c r="I154" s="243"/>
      <c r="J154" s="244">
        <f>ROUND(I154*H154,2)</f>
        <v>0</v>
      </c>
      <c r="K154" s="240" t="s">
        <v>293</v>
      </c>
      <c r="L154" s="39"/>
      <c r="M154" s="245" t="s">
        <v>1</v>
      </c>
      <c r="N154" s="246" t="s">
        <v>40</v>
      </c>
      <c r="O154" s="71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311</v>
      </c>
      <c r="AT154" s="198" t="s">
        <v>200</v>
      </c>
      <c r="AU154" s="198" t="s">
        <v>83</v>
      </c>
      <c r="AY154" s="17" t="s">
        <v>117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7" t="s">
        <v>83</v>
      </c>
      <c r="BK154" s="199">
        <f>ROUND(I154*H154,2)</f>
        <v>0</v>
      </c>
      <c r="BL154" s="17" t="s">
        <v>311</v>
      </c>
      <c r="BM154" s="198" t="s">
        <v>434</v>
      </c>
    </row>
    <row r="155" spans="1:65" s="2" customFormat="1" ht="58.5">
      <c r="A155" s="34"/>
      <c r="B155" s="35"/>
      <c r="C155" s="36"/>
      <c r="D155" s="200" t="s">
        <v>127</v>
      </c>
      <c r="E155" s="36"/>
      <c r="F155" s="201" t="s">
        <v>435</v>
      </c>
      <c r="G155" s="36"/>
      <c r="H155" s="36"/>
      <c r="I155" s="202"/>
      <c r="J155" s="36"/>
      <c r="K155" s="36"/>
      <c r="L155" s="39"/>
      <c r="M155" s="203"/>
      <c r="N155" s="204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127</v>
      </c>
      <c r="AU155" s="17" t="s">
        <v>83</v>
      </c>
    </row>
    <row r="156" spans="1:65" s="13" customFormat="1" ht="11.25">
      <c r="B156" s="205"/>
      <c r="C156" s="206"/>
      <c r="D156" s="200" t="s">
        <v>128</v>
      </c>
      <c r="E156" s="207" t="s">
        <v>1</v>
      </c>
      <c r="F156" s="208" t="s">
        <v>436</v>
      </c>
      <c r="G156" s="206"/>
      <c r="H156" s="207" t="s">
        <v>1</v>
      </c>
      <c r="I156" s="209"/>
      <c r="J156" s="206"/>
      <c r="K156" s="206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128</v>
      </c>
      <c r="AU156" s="214" t="s">
        <v>83</v>
      </c>
      <c r="AV156" s="13" t="s">
        <v>83</v>
      </c>
      <c r="AW156" s="13" t="s">
        <v>31</v>
      </c>
      <c r="AX156" s="13" t="s">
        <v>75</v>
      </c>
      <c r="AY156" s="214" t="s">
        <v>117</v>
      </c>
    </row>
    <row r="157" spans="1:65" s="14" customFormat="1" ht="11.25">
      <c r="B157" s="215"/>
      <c r="C157" s="216"/>
      <c r="D157" s="200" t="s">
        <v>128</v>
      </c>
      <c r="E157" s="217" t="s">
        <v>1</v>
      </c>
      <c r="F157" s="218" t="s">
        <v>154</v>
      </c>
      <c r="G157" s="216"/>
      <c r="H157" s="219">
        <v>6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128</v>
      </c>
      <c r="AU157" s="225" t="s">
        <v>83</v>
      </c>
      <c r="AV157" s="14" t="s">
        <v>85</v>
      </c>
      <c r="AW157" s="14" t="s">
        <v>31</v>
      </c>
      <c r="AX157" s="14" t="s">
        <v>75</v>
      </c>
      <c r="AY157" s="225" t="s">
        <v>117</v>
      </c>
    </row>
    <row r="158" spans="1:65" s="15" customFormat="1" ht="11.25">
      <c r="B158" s="226"/>
      <c r="C158" s="227"/>
      <c r="D158" s="200" t="s">
        <v>128</v>
      </c>
      <c r="E158" s="228" t="s">
        <v>1</v>
      </c>
      <c r="F158" s="229" t="s">
        <v>131</v>
      </c>
      <c r="G158" s="227"/>
      <c r="H158" s="230">
        <v>6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128</v>
      </c>
      <c r="AU158" s="236" t="s">
        <v>83</v>
      </c>
      <c r="AV158" s="15" t="s">
        <v>125</v>
      </c>
      <c r="AW158" s="15" t="s">
        <v>31</v>
      </c>
      <c r="AX158" s="15" t="s">
        <v>83</v>
      </c>
      <c r="AY158" s="236" t="s">
        <v>117</v>
      </c>
    </row>
    <row r="159" spans="1:65" s="2" customFormat="1" ht="24">
      <c r="A159" s="34"/>
      <c r="B159" s="35"/>
      <c r="C159" s="238" t="s">
        <v>171</v>
      </c>
      <c r="D159" s="238" t="s">
        <v>200</v>
      </c>
      <c r="E159" s="239" t="s">
        <v>437</v>
      </c>
      <c r="F159" s="240" t="s">
        <v>438</v>
      </c>
      <c r="G159" s="241" t="s">
        <v>122</v>
      </c>
      <c r="H159" s="242">
        <v>4</v>
      </c>
      <c r="I159" s="243"/>
      <c r="J159" s="244">
        <f>ROUND(I159*H159,2)</f>
        <v>0</v>
      </c>
      <c r="K159" s="240" t="s">
        <v>293</v>
      </c>
      <c r="L159" s="39"/>
      <c r="M159" s="245" t="s">
        <v>1</v>
      </c>
      <c r="N159" s="246" t="s">
        <v>40</v>
      </c>
      <c r="O159" s="7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311</v>
      </c>
      <c r="AT159" s="198" t="s">
        <v>200</v>
      </c>
      <c r="AU159" s="198" t="s">
        <v>83</v>
      </c>
      <c r="AY159" s="17" t="s">
        <v>117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7" t="s">
        <v>83</v>
      </c>
      <c r="BK159" s="199">
        <f>ROUND(I159*H159,2)</f>
        <v>0</v>
      </c>
      <c r="BL159" s="17" t="s">
        <v>311</v>
      </c>
      <c r="BM159" s="198" t="s">
        <v>439</v>
      </c>
    </row>
    <row r="160" spans="1:65" s="2" customFormat="1" ht="48.75">
      <c r="A160" s="34"/>
      <c r="B160" s="35"/>
      <c r="C160" s="36"/>
      <c r="D160" s="200" t="s">
        <v>127</v>
      </c>
      <c r="E160" s="36"/>
      <c r="F160" s="201" t="s">
        <v>440</v>
      </c>
      <c r="G160" s="36"/>
      <c r="H160" s="36"/>
      <c r="I160" s="202"/>
      <c r="J160" s="36"/>
      <c r="K160" s="36"/>
      <c r="L160" s="39"/>
      <c r="M160" s="203"/>
      <c r="N160" s="20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127</v>
      </c>
      <c r="AU160" s="17" t="s">
        <v>83</v>
      </c>
    </row>
    <row r="161" spans="1:51" s="13" customFormat="1" ht="22.5">
      <c r="B161" s="205"/>
      <c r="C161" s="206"/>
      <c r="D161" s="200" t="s">
        <v>128</v>
      </c>
      <c r="E161" s="207" t="s">
        <v>1</v>
      </c>
      <c r="F161" s="208" t="s">
        <v>441</v>
      </c>
      <c r="G161" s="206"/>
      <c r="H161" s="207" t="s">
        <v>1</v>
      </c>
      <c r="I161" s="209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128</v>
      </c>
      <c r="AU161" s="214" t="s">
        <v>83</v>
      </c>
      <c r="AV161" s="13" t="s">
        <v>83</v>
      </c>
      <c r="AW161" s="13" t="s">
        <v>31</v>
      </c>
      <c r="AX161" s="13" t="s">
        <v>75</v>
      </c>
      <c r="AY161" s="214" t="s">
        <v>117</v>
      </c>
    </row>
    <row r="162" spans="1:51" s="14" customFormat="1" ht="11.25">
      <c r="B162" s="215"/>
      <c r="C162" s="216"/>
      <c r="D162" s="200" t="s">
        <v>128</v>
      </c>
      <c r="E162" s="217" t="s">
        <v>1</v>
      </c>
      <c r="F162" s="218" t="s">
        <v>125</v>
      </c>
      <c r="G162" s="216"/>
      <c r="H162" s="219">
        <v>4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128</v>
      </c>
      <c r="AU162" s="225" t="s">
        <v>83</v>
      </c>
      <c r="AV162" s="14" t="s">
        <v>85</v>
      </c>
      <c r="AW162" s="14" t="s">
        <v>31</v>
      </c>
      <c r="AX162" s="14" t="s">
        <v>75</v>
      </c>
      <c r="AY162" s="225" t="s">
        <v>117</v>
      </c>
    </row>
    <row r="163" spans="1:51" s="15" customFormat="1" ht="11.25">
      <c r="B163" s="226"/>
      <c r="C163" s="227"/>
      <c r="D163" s="200" t="s">
        <v>128</v>
      </c>
      <c r="E163" s="228" t="s">
        <v>1</v>
      </c>
      <c r="F163" s="229" t="s">
        <v>131</v>
      </c>
      <c r="G163" s="227"/>
      <c r="H163" s="230">
        <v>4</v>
      </c>
      <c r="I163" s="231"/>
      <c r="J163" s="227"/>
      <c r="K163" s="227"/>
      <c r="L163" s="232"/>
      <c r="M163" s="247"/>
      <c r="N163" s="248"/>
      <c r="O163" s="248"/>
      <c r="P163" s="248"/>
      <c r="Q163" s="248"/>
      <c r="R163" s="248"/>
      <c r="S163" s="248"/>
      <c r="T163" s="249"/>
      <c r="AT163" s="236" t="s">
        <v>128</v>
      </c>
      <c r="AU163" s="236" t="s">
        <v>83</v>
      </c>
      <c r="AV163" s="15" t="s">
        <v>125</v>
      </c>
      <c r="AW163" s="15" t="s">
        <v>31</v>
      </c>
      <c r="AX163" s="15" t="s">
        <v>83</v>
      </c>
      <c r="AY163" s="236" t="s">
        <v>117</v>
      </c>
    </row>
    <row r="164" spans="1:51" s="2" customFormat="1" ht="6.95" customHeight="1">
      <c r="A164" s="34"/>
      <c r="B164" s="54"/>
      <c r="C164" s="55"/>
      <c r="D164" s="55"/>
      <c r="E164" s="55"/>
      <c r="F164" s="55"/>
      <c r="G164" s="55"/>
      <c r="H164" s="55"/>
      <c r="I164" s="55"/>
      <c r="J164" s="55"/>
      <c r="K164" s="55"/>
      <c r="L164" s="39"/>
      <c r="M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</row>
  </sheetData>
  <sheetProtection algorithmName="SHA-512" hashValue="SrkZQSAhrV/i7nbOKYfg5bACOtmyVOcw4c5Rxf2D2m6nH+pLu61PGjAYpOOKyV9VfLBRuMrnm6New1dZrg9P9w==" saltValue="Z5wST5xo/dwiJviaMF1u/j8hpFJWLMHjvU1+1ZNqUNfaTv3ebXTGZwjn98HwCk9QnIavZccwm4ZNfNJjIJdXHQ==" spinCount="100000" sheet="1" objects="1" scenarios="1" formatColumns="0" formatRows="0" autoFilter="0"/>
  <autoFilter ref="C116:K16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Oprava traťové ko...</vt:lpstr>
      <vt:lpstr>SO 02 - VRN</vt:lpstr>
      <vt:lpstr>'Rekapitulace stavby'!Názvy_tisku</vt:lpstr>
      <vt:lpstr>'SO 01 - Oprava traťové ko...'!Názvy_tisku</vt:lpstr>
      <vt:lpstr>'SO 02 - VRN'!Názvy_tisku</vt:lpstr>
      <vt:lpstr>'Rekapitulace stavby'!Oblast_tisku</vt:lpstr>
      <vt:lpstr>'SO 01 - Oprava traťové ko...'!Oblast_tisku</vt:lpstr>
      <vt:lpstr>'SO 02 -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 Lukáš</dc:creator>
  <cp:lastModifiedBy>Kot Lukáš</cp:lastModifiedBy>
  <dcterms:created xsi:type="dcterms:W3CDTF">2021-06-25T06:07:30Z</dcterms:created>
  <dcterms:modified xsi:type="dcterms:W3CDTF">2021-06-25T06:11:14Z</dcterms:modified>
</cp:coreProperties>
</file>